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ichaelial\Desktop\Desktop\3) PGH Fees\PGH fees calculator\"/>
    </mc:Choice>
  </mc:AlternateContent>
  <bookViews>
    <workbookView xWindow="0" yWindow="0" windowWidth="19200" windowHeight="11700"/>
  </bookViews>
  <sheets>
    <sheet name="套房 Suite" sheetId="11" r:id="rId1"/>
    <sheet name="單人間 Single Room" sheetId="7" r:id="rId2"/>
    <sheet name="雙人間 Share Room" sheetId="10" r:id="rId3"/>
  </sheets>
  <externalReferences>
    <externalReference r:id="rId4"/>
  </externalReferences>
  <definedNames>
    <definedName name="_xlnm.Print_Area" localSheetId="1">'單人間 Single Room'!$A$1:$I$18</definedName>
    <definedName name="_xlnm.Print_Area" localSheetId="2">'雙人間 Share Room'!$A$1:$I$25</definedName>
    <definedName name="_xlnm.Print_Area" localSheetId="0">'套房 Suite'!$A$1:$I$18</definedName>
    <definedName name="Recover">[1]Macro1!$A$25</definedName>
    <definedName name="TableName">"Dummy"</definedName>
  </definedNames>
  <calcPr calcId="162913"/>
</workbook>
</file>

<file path=xl/calcChain.xml><?xml version="1.0" encoding="utf-8"?>
<calcChain xmlns="http://schemas.openxmlformats.org/spreadsheetml/2006/main">
  <c r="I15" i="11" l="1"/>
  <c r="I15" i="7"/>
  <c r="F20" i="10" l="1"/>
  <c r="G20" i="10" s="1"/>
  <c r="E20" i="10"/>
  <c r="B15" i="7"/>
  <c r="E14" i="7"/>
  <c r="G14" i="7" s="1"/>
  <c r="B15" i="11"/>
  <c r="J14" i="11"/>
  <c r="E14" i="11"/>
  <c r="G14" i="11" s="1"/>
  <c r="I14" i="11" s="1"/>
  <c r="J20" i="10" l="1"/>
  <c r="I20" i="10"/>
  <c r="J14" i="7"/>
  <c r="I14" i="7"/>
  <c r="F19" i="10" l="1"/>
  <c r="G19" i="10" s="1"/>
  <c r="F18" i="10"/>
  <c r="G18" i="10" s="1"/>
  <c r="F17" i="10"/>
  <c r="G17" i="10" s="1"/>
  <c r="F16" i="10"/>
  <c r="G16" i="10" s="1"/>
  <c r="F15" i="10"/>
  <c r="F14" i="10"/>
  <c r="E19" i="10"/>
  <c r="E18" i="10"/>
  <c r="E17" i="10"/>
  <c r="E13" i="7"/>
  <c r="G13" i="7" s="1"/>
  <c r="I13" i="7" s="1"/>
  <c r="E12" i="7"/>
  <c r="G12" i="7" s="1"/>
  <c r="I12" i="7" s="1"/>
  <c r="E11" i="7"/>
  <c r="G11" i="7" s="1"/>
  <c r="G14" i="10" l="1"/>
  <c r="J17" i="10"/>
  <c r="I17" i="10"/>
  <c r="J19" i="10"/>
  <c r="I19" i="10"/>
  <c r="I18" i="10"/>
  <c r="J18" i="10"/>
  <c r="I11" i="7"/>
  <c r="J11" i="7"/>
  <c r="J12" i="7"/>
  <c r="J13" i="7"/>
  <c r="E12" i="11" l="1"/>
  <c r="G12" i="11" s="1"/>
  <c r="I12" i="11" l="1"/>
  <c r="J12" i="11"/>
  <c r="E16" i="10" l="1"/>
  <c r="G15" i="10"/>
  <c r="E15" i="10"/>
  <c r="E14" i="10"/>
  <c r="E10" i="7"/>
  <c r="G10" i="7" s="1"/>
  <c r="E9" i="7"/>
  <c r="G9" i="7" s="1"/>
  <c r="E8" i="7"/>
  <c r="G8" i="7" s="1"/>
  <c r="J8" i="7" s="1"/>
  <c r="E13" i="11"/>
  <c r="G13" i="11" s="1"/>
  <c r="J13" i="11" s="1"/>
  <c r="E11" i="11"/>
  <c r="G11" i="11" s="1"/>
  <c r="E10" i="11"/>
  <c r="G10" i="11" s="1"/>
  <c r="E9" i="11"/>
  <c r="G9" i="11" s="1"/>
  <c r="E8" i="11"/>
  <c r="G8" i="11" l="1"/>
  <c r="J14" i="10"/>
  <c r="I14" i="10"/>
  <c r="I21" i="10" s="1"/>
  <c r="J15" i="10"/>
  <c r="I15" i="10"/>
  <c r="I9" i="7"/>
  <c r="J9" i="7"/>
  <c r="I8" i="11"/>
  <c r="J8" i="11"/>
  <c r="J10" i="11"/>
  <c r="I10" i="11"/>
  <c r="I9" i="11"/>
  <c r="J9" i="11"/>
  <c r="I11" i="11"/>
  <c r="J11" i="11"/>
  <c r="I13" i="11"/>
  <c r="J10" i="7"/>
  <c r="I10" i="7"/>
  <c r="J16" i="10"/>
  <c r="I16" i="10"/>
  <c r="I8" i="7"/>
  <c r="B21" i="10" l="1"/>
</calcChain>
</file>

<file path=xl/sharedStrings.xml><?xml version="1.0" encoding="utf-8"?>
<sst xmlns="http://schemas.openxmlformats.org/spreadsheetml/2006/main" count="81" uniqueCount="39">
  <si>
    <t>電費每月免費額度:
Elect.monthly quota:</t>
  </si>
  <si>
    <t>免費額度
Free unit</t>
  </si>
  <si>
    <t>二月 Feb (21/1-20/2)</t>
    <phoneticPr fontId="7" type="noConversion"/>
  </si>
  <si>
    <t>三月 Mar (21/2-20/3)</t>
    <phoneticPr fontId="7" type="noConversion"/>
  </si>
  <si>
    <t>四月 Apr (21/3-20/4)</t>
    <phoneticPr fontId="7" type="noConversion"/>
  </si>
  <si>
    <t>六月 Jun (21/5-20/6)</t>
    <phoneticPr fontId="7" type="noConversion"/>
  </si>
  <si>
    <t>五月 May (21/4-30/4)</t>
    <phoneticPr fontId="7" type="noConversion"/>
  </si>
  <si>
    <t>五月 May (1/5-20/5)</t>
    <phoneticPr fontId="7" type="noConversion"/>
  </si>
  <si>
    <t>舊電費(每度收費):
OLD Electricity Fee (per unit)</t>
    <phoneticPr fontId="7" type="noConversion"/>
  </si>
  <si>
    <t>新電費(每度收費):
NEW Electricity Fee (per unit)</t>
    <phoneticPr fontId="7" type="noConversion"/>
  </si>
  <si>
    <t>五月 May (21/4-30/4)</t>
  </si>
  <si>
    <t>五月 May (1/5-20/5)</t>
  </si>
  <si>
    <t>五月 May (21/4-30/4)</t>
    <phoneticPr fontId="7" type="noConversion"/>
  </si>
  <si>
    <t>2020/2021學年第二學期研究生宿舍電費模擬計算(雙人間)
PGH Electricity Fee Calculation of 2nd Semester of AY2020/2021 (Share Room)</t>
    <phoneticPr fontId="7" type="noConversion"/>
  </si>
  <si>
    <t xml:space="preserve">起始讀數
Reading (in) </t>
    <phoneticPr fontId="7" type="noConversion"/>
  </si>
  <si>
    <t>結束讀數
Reading (out)</t>
    <phoneticPr fontId="7" type="noConversion"/>
  </si>
  <si>
    <t>2020/2021學年第二學期研究生宿舍電費模擬計算(單人間)
PGH Electricity Fee Calculation of 2nd Semester of AY2020/2021 (Single Room)</t>
    <phoneticPr fontId="7" type="noConversion"/>
  </si>
  <si>
    <t>2020/2021學年第二學期研究生宿舍電費模擬計算(套房)
PGH Electricity Fee Calculation of 2nd Semester of AY2020/2021 (Suite)</t>
    <phoneticPr fontId="7" type="noConversion"/>
  </si>
  <si>
    <t>備註：</t>
    <phoneticPr fontId="7" type="noConversion"/>
  </si>
  <si>
    <t xml:space="preserve">(A)起始讀數
Reading (in) </t>
    <phoneticPr fontId="7" type="noConversion"/>
  </si>
  <si>
    <t>(B)結束讀數
Reading (out)</t>
    <phoneticPr fontId="7" type="noConversion"/>
  </si>
  <si>
    <t>(C)房間用量
Room Usage
(C)=(B)-(A)</t>
    <phoneticPr fontId="7" type="noConversion"/>
  </si>
  <si>
    <t>(D)當月費用(澳門元)
Charge of the month(MOP)
(D)=(C)x每度收費</t>
    <phoneticPr fontId="7" type="noConversion"/>
  </si>
  <si>
    <t>2) 每月不足一元的部分，作一元計。The charge amount will be rounded up to the nearest pataca.</t>
    <phoneticPr fontId="7" type="noConversion"/>
  </si>
  <si>
    <t>1) 計算結果僅供參考。The result of the above calculation is for reference only.</t>
    <phoneticPr fontId="7" type="noConversion"/>
  </si>
  <si>
    <t>(E)免費額度
Free quota</t>
    <phoneticPr fontId="7" type="noConversion"/>
  </si>
  <si>
    <t>(F)當月應付費用(澳門元)
Payable of the month(MOP)
(F)=(D)-(E)</t>
    <phoneticPr fontId="7" type="noConversion"/>
  </si>
  <si>
    <t xml:space="preserve">(D)當月個人使用量
Personal Usage
(D)= (C)- Roommate's share </t>
    <phoneticPr fontId="7" type="noConversion"/>
  </si>
  <si>
    <t>(E)當月費用(澳門元)
Charge of the month(MOP)
(E)=(D)x每度收費</t>
    <phoneticPr fontId="7" type="noConversion"/>
  </si>
  <si>
    <t>(F)免費額度 (澳門元)
Free quota (MOP)</t>
    <phoneticPr fontId="7" type="noConversion"/>
  </si>
  <si>
    <t>(G)當月應付費用(澳門元)
Payable of the month(MOP)
(G)=(E)-(F)</t>
    <phoneticPr fontId="7" type="noConversion"/>
  </si>
  <si>
    <t>舊電費單價(每度收費):
OLD electricity unit rate</t>
    <phoneticPr fontId="7" type="noConversion"/>
  </si>
  <si>
    <t>新電費單價(每度收費):
NEW electricity unit rate</t>
    <phoneticPr fontId="7" type="noConversion"/>
  </si>
  <si>
    <t>(新電費單價自2021年5月1日生效 NEW electricity unit rate effective from 1 May 2021)</t>
    <phoneticPr fontId="7" type="noConversion"/>
  </si>
  <si>
    <t>七月 Jul (21/6-20/7)</t>
    <phoneticPr fontId="7" type="noConversion"/>
  </si>
  <si>
    <r>
      <t>*若不確認室友的入住及退宿當天的電讀數，可參照房間各月的讀數</t>
    </r>
    <r>
      <rPr>
        <sz val="11"/>
        <color theme="1"/>
        <rFont val="宋体"/>
        <charset val="134"/>
        <scheme val="minor"/>
      </rPr>
      <t>If you are not sure about your roommate's electrical readings on the day of check-in and check-out, you can refer to the monthly readings of your room</t>
    </r>
    <phoneticPr fontId="7" type="noConversion"/>
  </si>
  <si>
    <t>請於下方黃色空格內，填上房間各月的讀數以及你的入住及退宿當天的電讀數。
Please fill in the room readings for each month and the electrical readings for the day of your check-in and check-out in the yellow space below。</t>
    <phoneticPr fontId="7" type="noConversion"/>
  </si>
  <si>
    <t>若你入住期間有室友，請於下方藍方空格內輸入室友電讀數*:
If you have a roommate during your stay, please input your roommate's electrical readings in the blue box below:</t>
    <phoneticPr fontId="7" type="noConversion"/>
  </si>
  <si>
    <t>請於下方黃色空格內，填上房間各月的讀數以及你的入住及退宿當天的電讀數。
Please fill in the room readings for each month and the electrical readings for the day of your check-in and check-out in the yellow box below.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</si>
</sst>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[$$-3C09]#,##0.00"/>
  </numFmts>
  <fonts count="11"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新細明體"/>
      <family val="1"/>
      <charset val="136"/>
    </font>
    <font>
      <sz val="12"/>
      <color theme="1"/>
      <name val="宋体"/>
      <charset val="134"/>
      <scheme val="minor"/>
    </font>
    <font>
      <sz val="10"/>
      <name val="細明體"/>
      <family val="3"/>
      <charset val="136"/>
    </font>
    <font>
      <sz val="9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8"/>
      <color theme="1"/>
      <name val="宋体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</borders>
  <cellStyleXfs count="6">
    <xf numFmtId="0" fontId="0" fillId="0" borderId="0"/>
    <xf numFmtId="0" fontId="5" fillId="0" borderId="0"/>
    <xf numFmtId="0" fontId="6" fillId="0" borderId="0"/>
    <xf numFmtId="43" fontId="1" fillId="0" borderId="0" applyFont="0" applyFill="0" applyBorder="0" applyAlignment="0" applyProtection="0"/>
    <xf numFmtId="0" fontId="5" fillId="0" borderId="0">
      <alignment vertical="center"/>
    </xf>
    <xf numFmtId="0" fontId="1" fillId="0" borderId="0"/>
  </cellStyleXfs>
  <cellXfs count="59">
    <xf numFmtId="0" fontId="0" fillId="0" borderId="0" xfId="0"/>
    <xf numFmtId="0" fontId="2" fillId="0" borderId="0" xfId="0" applyFont="1"/>
    <xf numFmtId="0" fontId="2" fillId="0" borderId="0" xfId="0" applyFont="1" applyProtection="1">
      <protection hidden="1"/>
    </xf>
    <xf numFmtId="176" fontId="2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Alignment="1">
      <alignment wrapText="1"/>
    </xf>
    <xf numFmtId="0" fontId="4" fillId="0" borderId="0" xfId="0" applyFont="1" applyProtection="1">
      <protection hidden="1"/>
    </xf>
    <xf numFmtId="0" fontId="2" fillId="0" borderId="0" xfId="0" applyFont="1" applyFill="1" applyBorder="1" applyAlignment="1">
      <alignment horizontal="center"/>
    </xf>
    <xf numFmtId="0" fontId="5" fillId="0" borderId="0" xfId="0" applyFont="1"/>
    <xf numFmtId="0" fontId="1" fillId="0" borderId="0" xfId="0" applyFont="1"/>
    <xf numFmtId="0" fontId="2" fillId="0" borderId="0" xfId="0" applyFont="1" applyProtection="1"/>
    <xf numFmtId="0" fontId="5" fillId="0" borderId="2" xfId="0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176" fontId="5" fillId="4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wrapText="1"/>
      <protection hidden="1"/>
    </xf>
    <xf numFmtId="0" fontId="8" fillId="0" borderId="0" xfId="0" applyFont="1" applyProtection="1"/>
    <xf numFmtId="0" fontId="2" fillId="0" borderId="0" xfId="0" applyNumberFormat="1" applyFont="1" applyProtection="1"/>
    <xf numFmtId="0" fontId="5" fillId="0" borderId="0" xfId="0" applyFont="1" applyProtection="1"/>
    <xf numFmtId="0" fontId="5" fillId="0" borderId="2" xfId="0" applyFont="1" applyFill="1" applyBorder="1" applyAlignment="1" applyProtection="1">
      <alignment horizontal="center" vertical="center" wrapText="1"/>
    </xf>
    <xf numFmtId="176" fontId="5" fillId="0" borderId="3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Protection="1"/>
    <xf numFmtId="0" fontId="5" fillId="0" borderId="1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/>
    </xf>
    <xf numFmtId="176" fontId="9" fillId="0" borderId="1" xfId="0" applyNumberFormat="1" applyFont="1" applyFill="1" applyBorder="1" applyProtection="1"/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176" fontId="9" fillId="3" borderId="1" xfId="0" applyNumberFormat="1" applyFont="1" applyFill="1" applyBorder="1"/>
    <xf numFmtId="176" fontId="5" fillId="5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left"/>
    </xf>
    <xf numFmtId="0" fontId="10" fillId="0" borderId="0" xfId="0" applyFont="1" applyAlignment="1">
      <alignment vertical="center"/>
    </xf>
    <xf numFmtId="0" fontId="10" fillId="0" borderId="0" xfId="0" applyFont="1"/>
    <xf numFmtId="0" fontId="8" fillId="0" borderId="0" xfId="0" applyFont="1" applyAlignment="1" applyProtection="1">
      <alignment horizontal="center" wrapText="1"/>
    </xf>
    <xf numFmtId="0" fontId="8" fillId="0" borderId="0" xfId="0" applyFont="1" applyAlignment="1" applyProtection="1">
      <alignment horizontal="center"/>
    </xf>
    <xf numFmtId="0" fontId="5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5" fillId="6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 wrapText="1"/>
    </xf>
    <xf numFmtId="0" fontId="9" fillId="0" borderId="7" xfId="0" applyFont="1" applyFill="1" applyBorder="1" applyAlignment="1" applyProtection="1">
      <alignment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8" fillId="0" borderId="0" xfId="0" applyFont="1" applyAlignment="1" applyProtection="1">
      <alignment horizontal="center" wrapText="1"/>
    </xf>
    <xf numFmtId="0" fontId="8" fillId="0" borderId="0" xfId="0" applyFont="1" applyAlignment="1" applyProtection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5" fillId="0" borderId="4" xfId="0" applyFont="1" applyBorder="1" applyAlignment="1" applyProtection="1">
      <alignment horizontal="right" vertical="center"/>
    </xf>
    <xf numFmtId="0" fontId="5" fillId="0" borderId="6" xfId="0" applyFont="1" applyBorder="1" applyAlignment="1" applyProtection="1">
      <alignment horizontal="right" vertical="center"/>
    </xf>
    <xf numFmtId="0" fontId="5" fillId="0" borderId="5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left"/>
    </xf>
  </cellXfs>
  <cellStyles count="6">
    <cellStyle name="Normal 4 2" xfId="4"/>
    <cellStyle name="一般" xfId="0" builtinId="0"/>
    <cellStyle name="一般 3 2" xfId="1"/>
    <cellStyle name="一般 3 3" xfId="2"/>
    <cellStyle name="一般 7" xfId="5"/>
    <cellStyle name="千分位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O/Desktop/20190201/201516%20SI%20Hostel%20full%2020160112%20(sabina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Macro1"/>
    </sheetNames>
    <sheetDataSet>
      <sheetData sheetId="0" refreshError="1"/>
      <sheetData sheetId="1">
        <row r="25">
          <cell r="A25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view="pageBreakPreview" zoomScaleNormal="70" zoomScaleSheetLayoutView="100" workbookViewId="0">
      <selection activeCell="D12" sqref="D12"/>
    </sheetView>
  </sheetViews>
  <sheetFormatPr defaultColWidth="9" defaultRowHeight="13.5"/>
  <cols>
    <col min="1" max="1" width="9" style="1"/>
    <col min="2" max="2" width="34.875" style="1" customWidth="1"/>
    <col min="3" max="4" width="14.625" style="1" customWidth="1"/>
    <col min="5" max="6" width="22.625" style="1" customWidth="1"/>
    <col min="7" max="9" width="20.875" style="1" customWidth="1"/>
    <col min="10" max="10" width="9" style="1" hidden="1" customWidth="1"/>
    <col min="11" max="16384" width="9" style="1"/>
  </cols>
  <sheetData>
    <row r="1" spans="1:10" ht="45.75" customHeight="1">
      <c r="A1" s="48" t="s">
        <v>17</v>
      </c>
      <c r="B1" s="49"/>
      <c r="C1" s="49"/>
      <c r="D1" s="49"/>
      <c r="E1" s="49"/>
      <c r="F1" s="49"/>
      <c r="G1" s="49"/>
      <c r="H1" s="49"/>
      <c r="I1" s="49"/>
    </row>
    <row r="2" spans="1:10" ht="30.75" customHeight="1">
      <c r="B2" s="52" t="s">
        <v>36</v>
      </c>
      <c r="C2" s="52"/>
      <c r="D2" s="52"/>
      <c r="E2" s="52"/>
      <c r="F2" s="52"/>
      <c r="G2" s="52"/>
      <c r="H2" s="52"/>
      <c r="I2" s="52"/>
    </row>
    <row r="3" spans="1:10" ht="36" customHeight="1">
      <c r="B3" s="11" t="s">
        <v>31</v>
      </c>
      <c r="C3" s="3">
        <v>1.26</v>
      </c>
    </row>
    <row r="4" spans="1:10" ht="36" customHeight="1">
      <c r="B4" s="11" t="s">
        <v>32</v>
      </c>
      <c r="C4" s="3">
        <v>1.2</v>
      </c>
      <c r="D4" s="34" t="s">
        <v>33</v>
      </c>
      <c r="E4" s="35"/>
    </row>
    <row r="5" spans="1:10" ht="36" customHeight="1">
      <c r="B5" s="11" t="s">
        <v>0</v>
      </c>
      <c r="C5" s="3">
        <v>200</v>
      </c>
    </row>
    <row r="6" spans="1:10" ht="9.75" customHeight="1"/>
    <row r="7" spans="1:10" ht="75" customHeight="1">
      <c r="B7" s="29"/>
      <c r="C7" s="30" t="s">
        <v>19</v>
      </c>
      <c r="D7" s="30" t="s">
        <v>20</v>
      </c>
      <c r="E7" s="50" t="s">
        <v>21</v>
      </c>
      <c r="F7" s="51"/>
      <c r="G7" s="30" t="s">
        <v>22</v>
      </c>
      <c r="H7" s="30" t="s">
        <v>25</v>
      </c>
      <c r="I7" s="30" t="s">
        <v>26</v>
      </c>
      <c r="J7" s="5" t="s">
        <v>1</v>
      </c>
    </row>
    <row r="8" spans="1:10" ht="17.25" customHeight="1">
      <c r="B8" s="13" t="s">
        <v>2</v>
      </c>
      <c r="C8" s="24"/>
      <c r="D8" s="24"/>
      <c r="E8" s="43">
        <f t="shared" ref="E8:E13" si="0">D8-C8</f>
        <v>0</v>
      </c>
      <c r="F8" s="44"/>
      <c r="G8" s="28">
        <f t="shared" ref="G8:G11" si="1">ROUNDUP(E8*$C$3,0)</f>
        <v>0</v>
      </c>
      <c r="H8" s="32">
        <v>200</v>
      </c>
      <c r="I8" s="28">
        <f t="shared" ref="I8:I13" si="2">IF(H8&gt;=G8,0,G8-H8)</f>
        <v>0</v>
      </c>
      <c r="J8" s="1">
        <f>IF(G8&gt;H8,ROUNDDOWN(H8/1.26,2),E8)</f>
        <v>0</v>
      </c>
    </row>
    <row r="9" spans="1:10" ht="17.25" customHeight="1">
      <c r="B9" s="13" t="s">
        <v>3</v>
      </c>
      <c r="C9" s="24"/>
      <c r="D9" s="24"/>
      <c r="E9" s="43">
        <f t="shared" si="0"/>
        <v>0</v>
      </c>
      <c r="F9" s="44"/>
      <c r="G9" s="28">
        <f t="shared" si="1"/>
        <v>0</v>
      </c>
      <c r="H9" s="32">
        <v>200</v>
      </c>
      <c r="I9" s="28">
        <f t="shared" si="2"/>
        <v>0</v>
      </c>
      <c r="J9" s="1">
        <f>IF(G9&gt;H9,ROUNDDOWN(H9/1.26,2),E9)</f>
        <v>0</v>
      </c>
    </row>
    <row r="10" spans="1:10" ht="17.25" customHeight="1">
      <c r="B10" s="13" t="s">
        <v>4</v>
      </c>
      <c r="C10" s="24"/>
      <c r="D10" s="24"/>
      <c r="E10" s="43">
        <f t="shared" si="0"/>
        <v>0</v>
      </c>
      <c r="F10" s="44"/>
      <c r="G10" s="28">
        <f t="shared" si="1"/>
        <v>0</v>
      </c>
      <c r="H10" s="32">
        <v>200</v>
      </c>
      <c r="I10" s="28">
        <f t="shared" si="2"/>
        <v>0</v>
      </c>
      <c r="J10" s="1">
        <f t="shared" ref="J10:J11" si="3">IF(G10&gt;H10,ROUNDDOWN(H10/1.26,2),E10)</f>
        <v>0</v>
      </c>
    </row>
    <row r="11" spans="1:10" ht="17.25" customHeight="1">
      <c r="B11" s="13" t="s">
        <v>6</v>
      </c>
      <c r="C11" s="24"/>
      <c r="D11" s="24"/>
      <c r="E11" s="43">
        <f t="shared" si="0"/>
        <v>0</v>
      </c>
      <c r="F11" s="44"/>
      <c r="G11" s="28">
        <f t="shared" si="1"/>
        <v>0</v>
      </c>
      <c r="H11" s="32">
        <v>66</v>
      </c>
      <c r="I11" s="28">
        <f t="shared" si="2"/>
        <v>0</v>
      </c>
      <c r="J11" s="1">
        <f t="shared" si="3"/>
        <v>0</v>
      </c>
    </row>
    <row r="12" spans="1:10" ht="17.25" customHeight="1">
      <c r="B12" s="13" t="s">
        <v>7</v>
      </c>
      <c r="C12" s="24"/>
      <c r="D12" s="24"/>
      <c r="E12" s="43">
        <f t="shared" ref="E12" si="4">D12-C12</f>
        <v>0</v>
      </c>
      <c r="F12" s="44"/>
      <c r="G12" s="28">
        <f>ROUNDUP(E12*$C$4,0)</f>
        <v>0</v>
      </c>
      <c r="H12" s="32">
        <v>134</v>
      </c>
      <c r="I12" s="28">
        <f t="shared" si="2"/>
        <v>0</v>
      </c>
      <c r="J12" s="1">
        <f>IF(G12&gt;H12,ROUNDDOWN(H12/1.2,2),E12)</f>
        <v>0</v>
      </c>
    </row>
    <row r="13" spans="1:10" ht="17.25" customHeight="1">
      <c r="B13" s="13" t="s">
        <v>5</v>
      </c>
      <c r="C13" s="24"/>
      <c r="D13" s="24"/>
      <c r="E13" s="43">
        <f t="shared" si="0"/>
        <v>0</v>
      </c>
      <c r="F13" s="44"/>
      <c r="G13" s="28">
        <f>ROUNDUP(E13*$C$4,0)</f>
        <v>0</v>
      </c>
      <c r="H13" s="32">
        <v>200</v>
      </c>
      <c r="I13" s="28">
        <f t="shared" si="2"/>
        <v>0</v>
      </c>
      <c r="J13" s="1">
        <f>IF(G13&gt;H13,ROUNDDOWN(H13/1.2,2),E13)</f>
        <v>0</v>
      </c>
    </row>
    <row r="14" spans="1:10" ht="17.25" customHeight="1">
      <c r="B14" s="38" t="s">
        <v>34</v>
      </c>
      <c r="C14" s="24"/>
      <c r="D14" s="24"/>
      <c r="E14" s="43">
        <f t="shared" ref="E14" si="5">D14-C14</f>
        <v>0</v>
      </c>
      <c r="F14" s="44"/>
      <c r="G14" s="28">
        <f>ROUNDUP(E14*$C$4,0)</f>
        <v>0</v>
      </c>
      <c r="H14" s="32">
        <v>200</v>
      </c>
      <c r="I14" s="28">
        <f t="shared" ref="I14" si="6">IF(H14&gt;=G14,0,G14-H14)</f>
        <v>0</v>
      </c>
      <c r="J14" s="1">
        <f>IF(G14&gt;H14,ROUNDDOWN(H14/1.2,2),E14)</f>
        <v>0</v>
      </c>
    </row>
    <row r="15" spans="1:10" ht="17.25" customHeight="1">
      <c r="B15" s="45" t="str">
        <f>"總應付電量 Total Payable Elect. Unit:"&amp;ROUNDUP(SUM(E8:E11)-SUM(J8:J11),1)&amp;"(1-4) &amp; "&amp;ROUNDUP(SUM(E12:E14)-SUM(J12:J14),1)&amp;"(5-7)，總電費 (澳門元) Total Electricity Fee (MOP):"</f>
        <v>總應付電量 Total Payable Elect. Unit:0(1-4) &amp; 0(5-7)，總電費 (澳門元) Total Electricity Fee (MOP):</v>
      </c>
      <c r="C15" s="46"/>
      <c r="D15" s="46"/>
      <c r="E15" s="46"/>
      <c r="F15" s="46"/>
      <c r="G15" s="46"/>
      <c r="H15" s="47"/>
      <c r="I15" s="31">
        <f>SUM(I8:I14)</f>
        <v>0</v>
      </c>
    </row>
    <row r="16" spans="1:10" ht="17.25" customHeight="1">
      <c r="B16" s="33" t="s">
        <v>18</v>
      </c>
      <c r="C16" s="7"/>
      <c r="D16" s="7"/>
      <c r="E16" s="7"/>
      <c r="F16" s="7"/>
      <c r="G16" s="7"/>
    </row>
    <row r="17" spans="2:2" ht="14.25">
      <c r="B17" s="8" t="s">
        <v>24</v>
      </c>
    </row>
    <row r="18" spans="2:2" ht="14.25">
      <c r="B18" s="8" t="s">
        <v>23</v>
      </c>
    </row>
  </sheetData>
  <sheetProtection algorithmName="SHA-512" hashValue="6RB1Rb20r9hO+yvSxTspOlcOeYFY3nDo08yEtanzVOoAiUF84xVsOIFYEsWmnB6weQoeYdFKevLUptf4wXFB1w==" saltValue="F3nh/aXJwNbVC3lwgGdU6g==" spinCount="100000" sheet="1" selectLockedCells="1"/>
  <mergeCells count="11">
    <mergeCell ref="E11:F11"/>
    <mergeCell ref="E13:F13"/>
    <mergeCell ref="B15:H15"/>
    <mergeCell ref="E12:F12"/>
    <mergeCell ref="A1:I1"/>
    <mergeCell ref="E7:F7"/>
    <mergeCell ref="E8:F8"/>
    <mergeCell ref="E9:F9"/>
    <mergeCell ref="E10:F10"/>
    <mergeCell ref="E14:F14"/>
    <mergeCell ref="B2:I2"/>
  </mergeCells>
  <phoneticPr fontId="7" type="noConversion"/>
  <pageMargins left="0.511811023622047" right="0.511811023622047" top="0.74803149606299202" bottom="0.74803149606299202" header="0.31496062992126" footer="0.31496062992126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BreakPreview" zoomScaleNormal="85" zoomScaleSheetLayoutView="100" workbookViewId="0">
      <selection activeCell="D10" sqref="D10"/>
    </sheetView>
  </sheetViews>
  <sheetFormatPr defaultColWidth="9" defaultRowHeight="13.5"/>
  <cols>
    <col min="1" max="1" width="9" style="1"/>
    <col min="2" max="2" width="34.875" style="1" customWidth="1"/>
    <col min="3" max="4" width="14.625" style="1" customWidth="1"/>
    <col min="5" max="6" width="22.625" style="1" customWidth="1"/>
    <col min="7" max="9" width="18.625" style="1" customWidth="1"/>
    <col min="10" max="10" width="9" style="1" hidden="1" customWidth="1"/>
    <col min="11" max="16384" width="9" style="1"/>
  </cols>
  <sheetData>
    <row r="1" spans="1:10" ht="45.75" customHeight="1">
      <c r="A1" s="48" t="s">
        <v>16</v>
      </c>
      <c r="B1" s="49"/>
      <c r="C1" s="49"/>
      <c r="D1" s="49"/>
      <c r="E1" s="49"/>
      <c r="F1" s="49"/>
      <c r="G1" s="49"/>
      <c r="H1" s="49"/>
      <c r="I1" s="49"/>
    </row>
    <row r="2" spans="1:10" ht="30.75" customHeight="1">
      <c r="B2" s="52" t="s">
        <v>36</v>
      </c>
      <c r="C2" s="52"/>
      <c r="D2" s="52"/>
      <c r="E2" s="52"/>
      <c r="F2" s="52"/>
      <c r="G2" s="52"/>
      <c r="H2" s="52"/>
      <c r="I2" s="52"/>
    </row>
    <row r="3" spans="1:10" ht="36" customHeight="1">
      <c r="B3" s="11" t="s">
        <v>8</v>
      </c>
      <c r="C3" s="12">
        <v>1.26</v>
      </c>
      <c r="D3" s="9"/>
      <c r="E3" s="9"/>
      <c r="F3" s="9"/>
    </row>
    <row r="4" spans="1:10" ht="36" customHeight="1">
      <c r="B4" s="11" t="s">
        <v>9</v>
      </c>
      <c r="C4" s="12">
        <v>1.2</v>
      </c>
      <c r="D4" s="34" t="s">
        <v>33</v>
      </c>
      <c r="E4" s="9"/>
      <c r="F4" s="9"/>
    </row>
    <row r="5" spans="1:10" ht="36" customHeight="1">
      <c r="B5" s="11" t="s">
        <v>0</v>
      </c>
      <c r="C5" s="12">
        <v>100</v>
      </c>
      <c r="D5" s="9"/>
      <c r="E5" s="9"/>
      <c r="F5" s="9"/>
    </row>
    <row r="6" spans="1:10" ht="9.75" customHeight="1"/>
    <row r="7" spans="1:10" ht="75" customHeight="1">
      <c r="B7" s="29"/>
      <c r="C7" s="30" t="s">
        <v>19</v>
      </c>
      <c r="D7" s="30" t="s">
        <v>20</v>
      </c>
      <c r="E7" s="50" t="s">
        <v>21</v>
      </c>
      <c r="F7" s="51"/>
      <c r="G7" s="30" t="s">
        <v>22</v>
      </c>
      <c r="H7" s="30" t="s">
        <v>25</v>
      </c>
      <c r="I7" s="30" t="s">
        <v>26</v>
      </c>
      <c r="J7" s="5" t="s">
        <v>1</v>
      </c>
    </row>
    <row r="8" spans="1:10" ht="17.25" customHeight="1">
      <c r="B8" s="13" t="s">
        <v>2</v>
      </c>
      <c r="C8" s="24"/>
      <c r="D8" s="24"/>
      <c r="E8" s="43">
        <f t="shared" ref="E8:E13" si="0">D8-C8</f>
        <v>0</v>
      </c>
      <c r="F8" s="44"/>
      <c r="G8" s="28">
        <f t="shared" ref="G8:G11" si="1">ROUNDUP(E8*$C$3,0)</f>
        <v>0</v>
      </c>
      <c r="H8" s="32">
        <v>100</v>
      </c>
      <c r="I8" s="28">
        <f t="shared" ref="I8:I13" si="2">IF(H8&gt;=G8,0,G8-H8)</f>
        <v>0</v>
      </c>
      <c r="J8" s="1">
        <f>IF(G8&gt;H8,ROUNDDOWN(H8/1.26,2),E8)</f>
        <v>0</v>
      </c>
    </row>
    <row r="9" spans="1:10" ht="17.25" customHeight="1">
      <c r="B9" s="13" t="s">
        <v>3</v>
      </c>
      <c r="C9" s="24"/>
      <c r="D9" s="24"/>
      <c r="E9" s="43">
        <f t="shared" si="0"/>
        <v>0</v>
      </c>
      <c r="F9" s="44"/>
      <c r="G9" s="28">
        <f t="shared" si="1"/>
        <v>0</v>
      </c>
      <c r="H9" s="32">
        <v>100</v>
      </c>
      <c r="I9" s="28">
        <f t="shared" si="2"/>
        <v>0</v>
      </c>
      <c r="J9" s="1">
        <f t="shared" ref="J9:J11" si="3">IF(G9&gt;H9,ROUNDDOWN(H9/1.26,2),E9)</f>
        <v>0</v>
      </c>
    </row>
    <row r="10" spans="1:10" ht="17.25" customHeight="1">
      <c r="B10" s="13" t="s">
        <v>4</v>
      </c>
      <c r="C10" s="24"/>
      <c r="D10" s="24"/>
      <c r="E10" s="43">
        <f t="shared" si="0"/>
        <v>0</v>
      </c>
      <c r="F10" s="44"/>
      <c r="G10" s="28">
        <f t="shared" si="1"/>
        <v>0</v>
      </c>
      <c r="H10" s="32">
        <v>100</v>
      </c>
      <c r="I10" s="28">
        <f t="shared" si="2"/>
        <v>0</v>
      </c>
      <c r="J10" s="1">
        <f t="shared" si="3"/>
        <v>0</v>
      </c>
    </row>
    <row r="11" spans="1:10" ht="17.25" customHeight="1">
      <c r="B11" s="13" t="s">
        <v>6</v>
      </c>
      <c r="C11" s="24"/>
      <c r="D11" s="24"/>
      <c r="E11" s="43">
        <f t="shared" si="0"/>
        <v>0</v>
      </c>
      <c r="F11" s="44"/>
      <c r="G11" s="28">
        <f t="shared" si="1"/>
        <v>0</v>
      </c>
      <c r="H11" s="32">
        <v>33</v>
      </c>
      <c r="I11" s="28">
        <f t="shared" si="2"/>
        <v>0</v>
      </c>
      <c r="J11" s="1">
        <f t="shared" si="3"/>
        <v>0</v>
      </c>
    </row>
    <row r="12" spans="1:10" ht="17.25" customHeight="1">
      <c r="B12" s="13" t="s">
        <v>7</v>
      </c>
      <c r="C12" s="24"/>
      <c r="D12" s="24"/>
      <c r="E12" s="43">
        <f t="shared" si="0"/>
        <v>0</v>
      </c>
      <c r="F12" s="44"/>
      <c r="G12" s="28">
        <f>ROUNDUP(E12*$C$4,0)</f>
        <v>0</v>
      </c>
      <c r="H12" s="32">
        <v>67</v>
      </c>
      <c r="I12" s="28">
        <f t="shared" si="2"/>
        <v>0</v>
      </c>
      <c r="J12" s="1">
        <f>IF(G12&gt;H12,ROUNDDOWN(H12/1.2,2),E12)</f>
        <v>0</v>
      </c>
    </row>
    <row r="13" spans="1:10" ht="17.25" customHeight="1">
      <c r="B13" s="13" t="s">
        <v>5</v>
      </c>
      <c r="C13" s="24"/>
      <c r="D13" s="24"/>
      <c r="E13" s="43">
        <f t="shared" si="0"/>
        <v>0</v>
      </c>
      <c r="F13" s="44"/>
      <c r="G13" s="28">
        <f>ROUNDUP(E13*$C$4,0)</f>
        <v>0</v>
      </c>
      <c r="H13" s="32">
        <v>100</v>
      </c>
      <c r="I13" s="28">
        <f t="shared" si="2"/>
        <v>0</v>
      </c>
      <c r="J13" s="1">
        <f>IF(G13&gt;H13,ROUNDDOWN(H13/1.2,2),E13)</f>
        <v>0</v>
      </c>
    </row>
    <row r="14" spans="1:10" ht="17.25" customHeight="1">
      <c r="B14" s="38" t="s">
        <v>34</v>
      </c>
      <c r="C14" s="24"/>
      <c r="D14" s="24"/>
      <c r="E14" s="43">
        <f t="shared" ref="E14" si="4">D14-C14</f>
        <v>0</v>
      </c>
      <c r="F14" s="44"/>
      <c r="G14" s="28">
        <f>ROUNDUP(E14*$C$4,0)</f>
        <v>0</v>
      </c>
      <c r="H14" s="32">
        <v>100</v>
      </c>
      <c r="I14" s="28">
        <f t="shared" ref="I14" si="5">IF(H14&gt;=G14,0,G14-H14)</f>
        <v>0</v>
      </c>
      <c r="J14" s="1">
        <f>IF(G14&gt;H14,ROUNDDOWN(H14/1.2,2),E14)</f>
        <v>0</v>
      </c>
    </row>
    <row r="15" spans="1:10" ht="17.100000000000001" customHeight="1">
      <c r="B15" s="45" t="str">
        <f>"總應付電量 Total Payable Elect. Unit:"&amp;ROUNDUP(SUM(E8:E11)-SUM(J8:J11),1)&amp;"(1-4) &amp; "&amp;ROUNDUP(SUM(E12:E14)-SUM(J12:J14),1)&amp;"(5-6)，總電費 (澳門元) Total Electricity Fee (MOP):"</f>
        <v>總應付電量 Total Payable Elect. Unit:0(1-4) &amp; 0(5-6)，總電費 (澳門元) Total Electricity Fee (MOP):</v>
      </c>
      <c r="C15" s="46"/>
      <c r="D15" s="46"/>
      <c r="E15" s="46"/>
      <c r="F15" s="46"/>
      <c r="G15" s="46"/>
      <c r="H15" s="47"/>
      <c r="I15" s="31">
        <f>SUM(I8:I14)</f>
        <v>0</v>
      </c>
    </row>
    <row r="16" spans="1:10" ht="17.25" customHeight="1">
      <c r="B16" s="33" t="s">
        <v>18</v>
      </c>
      <c r="C16" s="7"/>
      <c r="D16" s="7"/>
      <c r="E16" s="7"/>
      <c r="F16" s="7"/>
      <c r="G16" s="7"/>
    </row>
    <row r="17" spans="2:7" ht="15.75">
      <c r="B17" s="8" t="s">
        <v>24</v>
      </c>
      <c r="G17" s="6"/>
    </row>
    <row r="18" spans="2:7" ht="14.25">
      <c r="B18" s="8" t="s">
        <v>23</v>
      </c>
    </row>
  </sheetData>
  <sheetProtection algorithmName="SHA-512" hashValue="LBRO5zsY/Cn34E+aG3AsTGNMqQi9ZyA5VSc22K5HnKn69x8LZ08L4p003I/0UF1M9B8mw7lNDiVyZ5IB1LJFCQ==" saltValue="VvvoVKySKOFCl7/m2on2qg==" spinCount="100000" sheet="1" selectLockedCells="1"/>
  <mergeCells count="11">
    <mergeCell ref="E11:F11"/>
    <mergeCell ref="E13:F13"/>
    <mergeCell ref="B15:H15"/>
    <mergeCell ref="E12:F12"/>
    <mergeCell ref="A1:I1"/>
    <mergeCell ref="E7:F7"/>
    <mergeCell ref="E8:F8"/>
    <mergeCell ref="E9:F9"/>
    <mergeCell ref="E10:F10"/>
    <mergeCell ref="E14:F14"/>
    <mergeCell ref="B2:I2"/>
  </mergeCells>
  <phoneticPr fontId="7" type="noConversion"/>
  <dataValidations count="2">
    <dataValidation type="whole" operator="equal" allowBlank="1" showInputMessage="1" showErrorMessage="1" prompt="注意：_x000a_當住宿月剩餘澳門元67" sqref="H12">
      <formula1>67</formula1>
    </dataValidation>
    <dataValidation type="whole" operator="equal" allowBlank="1" showInputMessage="1" showErrorMessage="1" prompt="注意：_x000a_5月1日起電費調整，4月21日至4月30日額度按比例分配為澳門元33" sqref="H11">
      <formula1>33</formula1>
    </dataValidation>
  </dataValidations>
  <pageMargins left="0.511811023622047" right="0.511811023622047" top="0.74803149606299202" bottom="0.74803149606299202" header="0.31496062992126" footer="0.31496062992126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view="pageBreakPreview" zoomScale="85" zoomScaleNormal="70" zoomScaleSheetLayoutView="85" zoomScalePageLayoutView="55" workbookViewId="0">
      <selection activeCell="H4" sqref="H4:I10"/>
    </sheetView>
  </sheetViews>
  <sheetFormatPr defaultColWidth="9" defaultRowHeight="13.5"/>
  <cols>
    <col min="1" max="1" width="9" style="2"/>
    <col min="2" max="2" width="34.875" style="2" customWidth="1"/>
    <col min="3" max="4" width="17.375" style="2" customWidth="1"/>
    <col min="5" max="5" width="23.5" style="2" customWidth="1"/>
    <col min="6" max="6" width="23" style="2" customWidth="1"/>
    <col min="7" max="7" width="25.375" style="2" customWidth="1"/>
    <col min="8" max="9" width="26.625" style="2" customWidth="1"/>
    <col min="10" max="10" width="9" style="2" hidden="1" customWidth="1"/>
    <col min="11" max="16384" width="9" style="2"/>
  </cols>
  <sheetData>
    <row r="1" spans="1:10" ht="45.75" customHeight="1">
      <c r="A1" s="48" t="s">
        <v>13</v>
      </c>
      <c r="B1" s="49"/>
      <c r="C1" s="49"/>
      <c r="D1" s="49"/>
      <c r="E1" s="49"/>
      <c r="F1" s="49"/>
      <c r="G1" s="49"/>
      <c r="H1" s="49"/>
      <c r="I1" s="49"/>
    </row>
    <row r="2" spans="1:10" ht="45.75" customHeight="1">
      <c r="A2" s="36"/>
      <c r="B2" s="37"/>
      <c r="C2" s="37"/>
      <c r="D2" s="37"/>
      <c r="E2" s="37"/>
      <c r="F2" s="37"/>
      <c r="G2" s="57" t="s">
        <v>37</v>
      </c>
      <c r="H2" s="58"/>
      <c r="I2" s="58"/>
    </row>
    <row r="3" spans="1:10" ht="33" customHeight="1">
      <c r="A3" s="10"/>
      <c r="B3" s="16"/>
      <c r="C3" s="10"/>
      <c r="D3" s="17"/>
      <c r="E3" s="17"/>
      <c r="F3" s="10"/>
      <c r="G3" s="10"/>
      <c r="H3" s="19" t="s">
        <v>14</v>
      </c>
      <c r="I3" s="19" t="s">
        <v>15</v>
      </c>
    </row>
    <row r="4" spans="1:10" ht="36" customHeight="1">
      <c r="A4" s="18"/>
      <c r="B4" s="19" t="s">
        <v>8</v>
      </c>
      <c r="C4" s="20">
        <v>1.26</v>
      </c>
      <c r="D4" s="18"/>
      <c r="E4" s="41"/>
      <c r="F4" s="42"/>
      <c r="G4" s="19" t="s">
        <v>2</v>
      </c>
      <c r="H4" s="40"/>
      <c r="I4" s="40"/>
    </row>
    <row r="5" spans="1:10" ht="45" customHeight="1">
      <c r="A5" s="18"/>
      <c r="B5" s="19" t="s">
        <v>9</v>
      </c>
      <c r="C5" s="20">
        <v>1.2</v>
      </c>
      <c r="D5" s="39" t="s">
        <v>33</v>
      </c>
      <c r="E5" s="41"/>
      <c r="F5" s="42"/>
      <c r="G5" s="19" t="s">
        <v>3</v>
      </c>
      <c r="H5" s="40"/>
      <c r="I5" s="40"/>
    </row>
    <row r="6" spans="1:10" ht="36" customHeight="1">
      <c r="A6" s="18"/>
      <c r="B6" s="19" t="s">
        <v>0</v>
      </c>
      <c r="C6" s="20">
        <v>100</v>
      </c>
      <c r="D6" s="18"/>
      <c r="E6" s="18"/>
      <c r="F6" s="18"/>
      <c r="G6" s="19" t="s">
        <v>4</v>
      </c>
      <c r="H6" s="40"/>
      <c r="I6" s="40"/>
    </row>
    <row r="7" spans="1:10" ht="36" customHeight="1">
      <c r="A7" s="18"/>
      <c r="B7" s="18"/>
      <c r="C7" s="18"/>
      <c r="D7" s="18"/>
      <c r="E7" s="18"/>
      <c r="F7" s="18"/>
      <c r="G7" s="19" t="s">
        <v>12</v>
      </c>
      <c r="H7" s="40"/>
      <c r="I7" s="40"/>
    </row>
    <row r="8" spans="1:10" ht="36" customHeight="1">
      <c r="A8" s="18"/>
      <c r="B8" s="18"/>
      <c r="C8" s="18"/>
      <c r="D8" s="18"/>
      <c r="E8" s="18"/>
      <c r="F8" s="18"/>
      <c r="G8" s="19" t="s">
        <v>11</v>
      </c>
      <c r="H8" s="40"/>
      <c r="I8" s="40"/>
    </row>
    <row r="9" spans="1:10" ht="36" customHeight="1">
      <c r="A9" s="18"/>
      <c r="B9" s="18"/>
      <c r="C9" s="18"/>
      <c r="D9" s="18"/>
      <c r="E9" s="18"/>
      <c r="F9" s="18"/>
      <c r="G9" s="19" t="s">
        <v>5</v>
      </c>
      <c r="H9" s="40"/>
      <c r="I9" s="40"/>
    </row>
    <row r="10" spans="1:10" ht="36" customHeight="1">
      <c r="A10" s="18"/>
      <c r="B10" s="18"/>
      <c r="C10" s="18"/>
      <c r="D10" s="18"/>
      <c r="E10" s="18"/>
      <c r="F10" s="18"/>
      <c r="G10" s="19" t="s">
        <v>34</v>
      </c>
      <c r="H10" s="40"/>
      <c r="I10" s="40"/>
    </row>
    <row r="11" spans="1:10" ht="9.75" customHeight="1">
      <c r="A11" s="10"/>
      <c r="B11" s="10"/>
      <c r="C11" s="10"/>
      <c r="D11" s="10"/>
      <c r="E11" s="10"/>
      <c r="F11" s="10"/>
      <c r="G11" s="10"/>
      <c r="H11" s="10"/>
      <c r="I11" s="10"/>
    </row>
    <row r="12" spans="1:10" s="1" customFormat="1" ht="30.75" customHeight="1">
      <c r="B12" s="52" t="s">
        <v>38</v>
      </c>
      <c r="C12" s="52"/>
      <c r="D12" s="52"/>
      <c r="E12" s="52"/>
      <c r="F12" s="52"/>
      <c r="G12" s="52"/>
      <c r="H12" s="52"/>
      <c r="I12" s="52"/>
    </row>
    <row r="13" spans="1:10" ht="69.95" customHeight="1">
      <c r="A13" s="10"/>
      <c r="B13" s="21"/>
      <c r="C13" s="30" t="s">
        <v>19</v>
      </c>
      <c r="D13" s="30" t="s">
        <v>20</v>
      </c>
      <c r="E13" s="22" t="s">
        <v>21</v>
      </c>
      <c r="F13" s="22" t="s">
        <v>27</v>
      </c>
      <c r="G13" s="22" t="s">
        <v>28</v>
      </c>
      <c r="H13" s="22" t="s">
        <v>29</v>
      </c>
      <c r="I13" s="22" t="s">
        <v>30</v>
      </c>
      <c r="J13" s="15" t="s">
        <v>1</v>
      </c>
    </row>
    <row r="14" spans="1:10" ht="17.25" customHeight="1">
      <c r="A14" s="10"/>
      <c r="B14" s="23" t="s">
        <v>2</v>
      </c>
      <c r="C14" s="24"/>
      <c r="D14" s="24"/>
      <c r="E14" s="25">
        <f>D14-C14</f>
        <v>0</v>
      </c>
      <c r="F14" s="25">
        <f t="shared" ref="F14:F20" si="0">IF(AND(C14=H4,D14=I4),(D14-C14)/2,IF(AND(H4=0,I4=0),D14-C14,IF(AND(C14&lt;H4,D14=I4),(H4-C14)+(D14-H4)/2,IF(AND(C14=H4,D14&lt;I4),(D14-C14)/2,IF(AND(C14&gt;H4,D14=I4),(D14-C14)/2,IF(AND(C14=H4,D14&gt;I4),(I4-C14)/2+D14-I4,IF(AND(C14&gt;H4,D14&lt;I4),(D14-C14)/2,IF(AND(C14&lt;H4,D14&gt;I4),(H4-C14+D14-I4)+(I4-H4)/2,"Pls input reading correctly"))))))))</f>
        <v>0</v>
      </c>
      <c r="G14" s="26">
        <f>ROUNDUP(F14*$C$4,0)</f>
        <v>0</v>
      </c>
      <c r="H14" s="14">
        <v>100</v>
      </c>
      <c r="I14" s="26">
        <f t="shared" ref="I14:I19" si="1">IF(H14&gt;=G14,0,G14-H14)</f>
        <v>0</v>
      </c>
      <c r="J14" s="2">
        <f>IF(G14&gt;H14,ROUNDDOWN(H14/1.26,2),F14)</f>
        <v>0</v>
      </c>
    </row>
    <row r="15" spans="1:10" ht="17.25" customHeight="1">
      <c r="A15" s="10"/>
      <c r="B15" s="23" t="s">
        <v>3</v>
      </c>
      <c r="C15" s="24"/>
      <c r="D15" s="24"/>
      <c r="E15" s="25">
        <f>D15-C15</f>
        <v>0</v>
      </c>
      <c r="F15" s="25">
        <f t="shared" si="0"/>
        <v>0</v>
      </c>
      <c r="G15" s="26">
        <f>ROUNDUP(F15*$C$4,0)</f>
        <v>0</v>
      </c>
      <c r="H15" s="14">
        <v>100</v>
      </c>
      <c r="I15" s="26">
        <f t="shared" si="1"/>
        <v>0</v>
      </c>
      <c r="J15" s="2">
        <f t="shared" ref="J15:J17" si="2">IF(G15&gt;H15,ROUNDDOWN(H15/1.26,2),F15)</f>
        <v>0</v>
      </c>
    </row>
    <row r="16" spans="1:10" ht="17.25" customHeight="1">
      <c r="A16" s="10"/>
      <c r="B16" s="23" t="s">
        <v>4</v>
      </c>
      <c r="C16" s="24"/>
      <c r="D16" s="24"/>
      <c r="E16" s="25">
        <f t="shared" ref="E16:E19" si="3">D16-C16</f>
        <v>0</v>
      </c>
      <c r="F16" s="25">
        <f t="shared" si="0"/>
        <v>0</v>
      </c>
      <c r="G16" s="26">
        <f>ROUNDUP(F16*$C$4,0)</f>
        <v>0</v>
      </c>
      <c r="H16" s="14">
        <v>100</v>
      </c>
      <c r="I16" s="26">
        <f t="shared" si="1"/>
        <v>0</v>
      </c>
      <c r="J16" s="2">
        <f t="shared" si="2"/>
        <v>0</v>
      </c>
    </row>
    <row r="17" spans="1:10" ht="17.25" customHeight="1">
      <c r="A17" s="10"/>
      <c r="B17" s="23" t="s">
        <v>10</v>
      </c>
      <c r="C17" s="24"/>
      <c r="D17" s="24"/>
      <c r="E17" s="25">
        <f t="shared" si="3"/>
        <v>0</v>
      </c>
      <c r="F17" s="25">
        <f t="shared" si="0"/>
        <v>0</v>
      </c>
      <c r="G17" s="26">
        <f>ROUNDUP(F17*$C$4,0)</f>
        <v>0</v>
      </c>
      <c r="H17" s="14">
        <v>33</v>
      </c>
      <c r="I17" s="26">
        <f t="shared" si="1"/>
        <v>0</v>
      </c>
      <c r="J17" s="2">
        <f t="shared" si="2"/>
        <v>0</v>
      </c>
    </row>
    <row r="18" spans="1:10" ht="17.25" customHeight="1">
      <c r="A18" s="10"/>
      <c r="B18" s="23" t="s">
        <v>11</v>
      </c>
      <c r="C18" s="24"/>
      <c r="D18" s="24"/>
      <c r="E18" s="25">
        <f t="shared" si="3"/>
        <v>0</v>
      </c>
      <c r="F18" s="25">
        <f t="shared" si="0"/>
        <v>0</v>
      </c>
      <c r="G18" s="26">
        <f>ROUNDUP(F18*$C$5,0)</f>
        <v>0</v>
      </c>
      <c r="H18" s="14">
        <v>67</v>
      </c>
      <c r="I18" s="26">
        <f t="shared" si="1"/>
        <v>0</v>
      </c>
      <c r="J18" s="2">
        <f>IF(G18&gt;H18,ROUNDDOWN(H18/1.2,2),F18)</f>
        <v>0</v>
      </c>
    </row>
    <row r="19" spans="1:10" ht="17.25" customHeight="1">
      <c r="A19" s="10"/>
      <c r="B19" s="23" t="s">
        <v>5</v>
      </c>
      <c r="C19" s="24"/>
      <c r="D19" s="24"/>
      <c r="E19" s="25">
        <f t="shared" si="3"/>
        <v>0</v>
      </c>
      <c r="F19" s="25">
        <f t="shared" si="0"/>
        <v>0</v>
      </c>
      <c r="G19" s="26">
        <f>ROUNDUP(F19*$C$5,0)</f>
        <v>0</v>
      </c>
      <c r="H19" s="14">
        <v>100</v>
      </c>
      <c r="I19" s="26">
        <f t="shared" si="1"/>
        <v>0</v>
      </c>
      <c r="J19" s="2">
        <f>IF(G19&gt;H19,ROUNDDOWN(H19/1.2,2),F19)</f>
        <v>0</v>
      </c>
    </row>
    <row r="20" spans="1:10" ht="17.25" customHeight="1">
      <c r="A20" s="10"/>
      <c r="B20" s="38" t="s">
        <v>34</v>
      </c>
      <c r="C20" s="24"/>
      <c r="D20" s="24"/>
      <c r="E20" s="25">
        <f t="shared" ref="E20" si="4">D20-C20</f>
        <v>0</v>
      </c>
      <c r="F20" s="25">
        <f t="shared" si="0"/>
        <v>0</v>
      </c>
      <c r="G20" s="26">
        <f>ROUNDUP(F20*$C$5,0)</f>
        <v>0</v>
      </c>
      <c r="H20" s="14">
        <v>100</v>
      </c>
      <c r="I20" s="26">
        <f t="shared" ref="I20" si="5">IF(H20&gt;=G20,0,G20-H20)</f>
        <v>0</v>
      </c>
      <c r="J20" s="2">
        <f>IF(G20&gt;H20,ROUNDDOWN(H20/1.2,2),F20)</f>
        <v>0</v>
      </c>
    </row>
    <row r="21" spans="1:10" ht="17.25" customHeight="1">
      <c r="A21" s="10"/>
      <c r="B21" s="53" t="str">
        <f>"總應付電量 Total payable elect. unit:"&amp;ROUNDUP(SUM(F14:F17)-SUM(J14:J17),1)&amp;"(1-4) &amp; " &amp;ROUNDUP(SUM(F18:F20)-SUM(J18:J20),1)&amp;"(5-7)，總電費 (澳門元) Total electricity fee (MOP):"</f>
        <v>總應付電量 Total payable elect. unit:0(1-4) &amp; 0(5-7)，總電費 (澳門元) Total electricity fee (MOP):</v>
      </c>
      <c r="C21" s="54"/>
      <c r="D21" s="54"/>
      <c r="E21" s="54"/>
      <c r="F21" s="54"/>
      <c r="G21" s="54"/>
      <c r="H21" s="55"/>
      <c r="I21" s="27">
        <f>SUM(I14:I20)</f>
        <v>0</v>
      </c>
    </row>
    <row r="22" spans="1:10" ht="18" customHeight="1">
      <c r="B22" s="33" t="s">
        <v>18</v>
      </c>
      <c r="C22" s="4"/>
      <c r="D22" s="4"/>
      <c r="E22" s="4"/>
      <c r="F22" s="4"/>
      <c r="G22" s="4"/>
    </row>
    <row r="23" spans="1:10" ht="14.25">
      <c r="B23" s="8" t="s">
        <v>24</v>
      </c>
    </row>
    <row r="24" spans="1:10" ht="15.75">
      <c r="B24" s="8" t="s">
        <v>23</v>
      </c>
      <c r="G24" s="6"/>
    </row>
    <row r="25" spans="1:10" ht="36" customHeight="1">
      <c r="B25" s="56" t="s">
        <v>35</v>
      </c>
      <c r="C25" s="56"/>
      <c r="D25" s="56"/>
      <c r="E25" s="56"/>
      <c r="F25" s="56"/>
      <c r="G25" s="56"/>
      <c r="H25" s="56"/>
      <c r="I25" s="56"/>
    </row>
  </sheetData>
  <sheetProtection algorithmName="SHA-512" hashValue="C74kzxFtk7Hvkt80h0nFVkyLbvgd7eR9oknXXZkHqUN1/tv6XrTIePJzMiX2/dm278AQHPXjFUQwTAMosl52WA==" saltValue="rCdgHn5He1NnI0QkVkntlg==" spinCount="100000" sheet="1" selectLockedCells="1"/>
  <mergeCells count="5">
    <mergeCell ref="A1:I1"/>
    <mergeCell ref="B21:H21"/>
    <mergeCell ref="B25:I25"/>
    <mergeCell ref="B12:I12"/>
    <mergeCell ref="G2:I2"/>
  </mergeCells>
  <phoneticPr fontId="7" type="noConversion"/>
  <dataValidations xWindow="1049" yWindow="712" count="2">
    <dataValidation type="whole" operator="equal" allowBlank="1" showInputMessage="1" showErrorMessage="1" prompt="注意：_x000a_5月1日起電費調整，4月21日至4月30日額度按比例分配為澳門元33" sqref="H17">
      <formula1>33</formula1>
    </dataValidation>
    <dataValidation type="whole" operator="equal" allowBlank="1" showInputMessage="1" showErrorMessage="1" prompt="注意：_x000a_當住宿月剩餘澳門元67" sqref="H18">
      <formula1>67</formula1>
    </dataValidation>
  </dataValidations>
  <pageMargins left="0.70866141732283505" right="0.70866141732283505" top="0.74803149606299202" bottom="0.74803149606299202" header="0.31496062992126" footer="0.31496062992126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3</vt:i4>
      </vt:variant>
    </vt:vector>
  </HeadingPairs>
  <TitlesOfParts>
    <vt:vector size="6" baseType="lpstr">
      <vt:lpstr>套房 Suite</vt:lpstr>
      <vt:lpstr>單人間 Single Room</vt:lpstr>
      <vt:lpstr>雙人間 Share Room</vt:lpstr>
      <vt:lpstr>'單人間 Single Room'!Print_Area</vt:lpstr>
      <vt:lpstr>'雙人間 Share Room'!Print_Area</vt:lpstr>
      <vt:lpstr>'套房 Suite'!Print_Area</vt:lpstr>
    </vt:vector>
  </TitlesOfParts>
  <Company>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</dc:creator>
  <cp:lastModifiedBy>UM</cp:lastModifiedBy>
  <cp:lastPrinted>2021-04-26T08:48:15Z</cp:lastPrinted>
  <dcterms:created xsi:type="dcterms:W3CDTF">2020-05-05T03:13:00Z</dcterms:created>
  <dcterms:modified xsi:type="dcterms:W3CDTF">2021-10-15T02:38:41Z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