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SAO-SRS-PGH\Share\Electricity\Utility calculator\"/>
    </mc:Choice>
  </mc:AlternateContent>
  <bookViews>
    <workbookView xWindow="0" yWindow="0" windowWidth="19200" windowHeight="11700"/>
  </bookViews>
  <sheets>
    <sheet name="套房 Suite" sheetId="11" r:id="rId1"/>
    <sheet name="單人間 Single Room" sheetId="7" r:id="rId2"/>
    <sheet name="雙人間 Share Room" sheetId="10" r:id="rId3"/>
  </sheets>
  <externalReferences>
    <externalReference r:id="rId4"/>
  </externalReferences>
  <definedNames>
    <definedName name="_xlnm.Print_Area" localSheetId="1">'單人間 Single Room'!$A$1:$I$21</definedName>
    <definedName name="_xlnm.Print_Area" localSheetId="2">'雙人間 Share Room'!$A$1:$I$22</definedName>
    <definedName name="_xlnm.Print_Area" localSheetId="0">'套房 Suite'!$A$1:$H$20</definedName>
    <definedName name="Recover">[1]Macro1!$A$25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G18" i="10" l="1"/>
  <c r="G17" i="7"/>
  <c r="D17" i="10" l="1"/>
  <c r="G17" i="10" s="1"/>
  <c r="D16" i="7"/>
  <c r="G16" i="7" s="1"/>
  <c r="E15" i="7"/>
  <c r="G15" i="7" s="1"/>
  <c r="E14" i="7"/>
  <c r="G14" i="7" s="1"/>
  <c r="E13" i="7"/>
  <c r="G13" i="7" s="1"/>
  <c r="G12" i="7"/>
  <c r="E12" i="7"/>
  <c r="E11" i="7"/>
  <c r="G11" i="7" s="1"/>
  <c r="D16" i="11"/>
  <c r="E16" i="11" s="1"/>
  <c r="G16" i="11" l="1"/>
  <c r="E17" i="10"/>
  <c r="B17" i="7"/>
  <c r="E16" i="7"/>
  <c r="G17" i="11" l="1"/>
  <c r="J15" i="7"/>
  <c r="J14" i="7"/>
  <c r="J13" i="7"/>
  <c r="J12" i="7"/>
  <c r="J11" i="7"/>
  <c r="F16" i="10" l="1"/>
  <c r="G16" i="10" s="1"/>
  <c r="J16" i="10" s="1"/>
  <c r="F15" i="10"/>
  <c r="G15" i="10" s="1"/>
  <c r="J15" i="10" s="1"/>
  <c r="F14" i="10"/>
  <c r="G14" i="10" s="1"/>
  <c r="J14" i="10" s="1"/>
  <c r="F13" i="10"/>
  <c r="G13" i="10" s="1"/>
  <c r="J13" i="10" s="1"/>
  <c r="F12" i="10"/>
  <c r="E16" i="10"/>
  <c r="E15" i="10"/>
  <c r="G12" i="10" l="1"/>
  <c r="B18" i="10" l="1"/>
  <c r="J12" i="10"/>
  <c r="E15" i="11"/>
  <c r="G15" i="11" s="1"/>
  <c r="E14" i="10" l="1"/>
  <c r="E13" i="10"/>
  <c r="E12" i="10"/>
  <c r="E14" i="11"/>
  <c r="G14" i="11" s="1"/>
  <c r="E13" i="11"/>
  <c r="G13" i="11" s="1"/>
  <c r="E12" i="11"/>
  <c r="G12" i="11" s="1"/>
  <c r="E11" i="11"/>
  <c r="G11" i="11" l="1"/>
  <c r="B17" i="11" s="1"/>
</calcChain>
</file>

<file path=xl/sharedStrings.xml><?xml version="1.0" encoding="utf-8"?>
<sst xmlns="http://schemas.openxmlformats.org/spreadsheetml/2006/main" count="75" uniqueCount="39">
  <si>
    <t>電費每月免費額度:
Elect.monthly quota:</t>
  </si>
  <si>
    <t>免費額度
Free unit</t>
  </si>
  <si>
    <t xml:space="preserve">起始讀數
Reading (in) </t>
    <phoneticPr fontId="4" type="noConversion"/>
  </si>
  <si>
    <t>結束讀數
Reading (out)</t>
    <phoneticPr fontId="4" type="noConversion"/>
  </si>
  <si>
    <t>備註：</t>
    <phoneticPr fontId="4" type="noConversion"/>
  </si>
  <si>
    <t xml:space="preserve">(A)起始讀數
Reading (in) </t>
    <phoneticPr fontId="4" type="noConversion"/>
  </si>
  <si>
    <t>(B)結束讀數
Reading (out)</t>
    <phoneticPr fontId="4" type="noConversion"/>
  </si>
  <si>
    <t>(C)房間用量
Room Usage
(C)=(B)-(A)</t>
    <phoneticPr fontId="4" type="noConversion"/>
  </si>
  <si>
    <t>(D)當月費用(澳門元)
Charge of the month(MOP)
(D)=(C)x每度收費</t>
    <phoneticPr fontId="4" type="noConversion"/>
  </si>
  <si>
    <t>2) 每月不足一元的部分，作一元計。The charge amount will be rounded up to the nearest pataca.</t>
    <phoneticPr fontId="4" type="noConversion"/>
  </si>
  <si>
    <t>1) 計算結果僅供參考。The result of the above calculation is for reference only.</t>
    <phoneticPr fontId="4" type="noConversion"/>
  </si>
  <si>
    <t xml:space="preserve">(D)當月個人使用量
Personal Usage
(D)= (C)- Roommate's share </t>
    <phoneticPr fontId="4" type="noConversion"/>
  </si>
  <si>
    <t>(E)當月費用(澳門元)
Charge of the month(MOP)
(E)=(D)x每度收費</t>
    <phoneticPr fontId="4" type="noConversion"/>
  </si>
  <si>
    <t>新電費單價(每度收費):
NEW electricity unit rate</t>
    <phoneticPr fontId="4" type="noConversion"/>
  </si>
  <si>
    <t>八月 Aug</t>
    <phoneticPr fontId="4" type="noConversion"/>
  </si>
  <si>
    <t>九月 Sep</t>
    <phoneticPr fontId="4" type="noConversion"/>
  </si>
  <si>
    <t>十月 Oct</t>
    <phoneticPr fontId="4" type="noConversion"/>
  </si>
  <si>
    <t>十一月 Nov</t>
    <phoneticPr fontId="4" type="noConversion"/>
  </si>
  <si>
    <t>十二月 Dec</t>
    <phoneticPr fontId="4" type="noConversion"/>
  </si>
  <si>
    <t>八月 Aug</t>
  </si>
  <si>
    <t>九月 Sep</t>
  </si>
  <si>
    <t>十月 Oct</t>
  </si>
  <si>
    <t>十一月 Nov</t>
  </si>
  <si>
    <t>十二月 Dec</t>
  </si>
  <si>
    <t>*若不確認室友的入住及退宿當天的電讀數，可參照房間各月的讀數。
If you are not sure about your roommate's electrical readings on the day of check-in and check-out, you can refer to the monthly readings of your room.</t>
    <phoneticPr fontId="4" type="noConversion"/>
  </si>
  <si>
    <t>2024/2025學年第一學期研究生宿舍電費模擬計算(套房)
PGH Electricity Fee Calculation for 1st semester of AY2024/2025 (Suite)</t>
  </si>
  <si>
    <t>2024/2025學年第一學期研究生宿舍電費模擬計算(單人間)
PGH Electricity Fee Calculation for 1st semester of AY2024/2025 (Single Room)</t>
  </si>
  <si>
    <t>2024/2025學年第一學期研究生宿舍電費模擬計算(雙人間)
PGH Electricity Fee Calculation for 1st semester of AY2024/2025 (Shared Room)</t>
  </si>
  <si>
    <t>入住日期:
Move-in date:
(dd/mm/yyyy)</t>
    <phoneticPr fontId="4" type="noConversion"/>
  </si>
  <si>
    <t>入住日期:
Move-in date:
(dd/mm/yyyy)</t>
    <phoneticPr fontId="4" type="noConversion"/>
  </si>
  <si>
    <t>當學期曾住宿的月數：
Number of months stayed during the semester :</t>
    <phoneticPr fontId="4" type="noConversion"/>
  </si>
  <si>
    <t>2. 請於下方橙色空格內，輸你的退宿日期。於當學期未退宿之宿生，請輸入31/12/2024。
2. Please enter your move-out date in the orange space below. For residents who have not moved out by the end of the semester, please enter 31/12/2024.</t>
    <phoneticPr fontId="4" type="noConversion"/>
  </si>
  <si>
    <t>退宿日期:
Move-out date:
(dd/mm/yyyy)</t>
    <phoneticPr fontId="4" type="noConversion"/>
  </si>
  <si>
    <t>3. 請於下方黃色空格內，填上房間各月的讀數以及你的入住及退宿當天的電讀數。
3. Please fill in the room readings for each month and the electrical readings for the day of your check-in and check-out in the yellow space below.</t>
    <phoneticPr fontId="4" type="noConversion"/>
  </si>
  <si>
    <t>3. 若你入住期間有室友，請於下方藍方空格內輸入室友電讀數*:
3. If you have a roommate during your stay, please input your roommate's electrical readings in the blue box below:</t>
    <phoneticPr fontId="4" type="noConversion"/>
  </si>
  <si>
    <t>4. 請於下方黃色空格內，填上房間各月的讀數以及你的入住及退宿當天的電讀數。
4. Please fill in the room readings for each month and the electrical readings for the day of your check-in and check-out in the yellow box below.</t>
    <phoneticPr fontId="4" type="noConversion"/>
  </si>
  <si>
    <t>2. 請於下方橙色空格內，輸入你的退宿日期。於當學期未退宿之宿生，請輸入31/12/2024。
2. Please enter your move-out date in the orange space below. For residents who have not moved out by the end of the semester, please enter 31/12/2024.</t>
    <phoneticPr fontId="4" type="noConversion"/>
  </si>
  <si>
    <t>1. 請於下方綠色空格內，輸你的入住日期。於2024年8月1日之前已入住之宿生，請輸入01/08/2024。
1. Please enter your move-in date in the green space below. For residents who have moved in before 1 August 2024, please enter 01/08/2024.</t>
    <phoneticPr fontId="4" type="noConversion"/>
  </si>
  <si>
    <t>1. 請於下方綠色空格內，輸入你的入住日期。於2024年8月1日之前已入住之宿生，請輸入01/08/2024。
1. Please enter your move-in date in the green space below. For residents who have moved in before 1 August 2024, please enter 01/08/2024.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</si>
</sst>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[$$-3C09]#,##0.00"/>
  </numFmts>
  <fonts count="10">
    <font>
      <sz val="12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10"/>
      <name val="細明體"/>
      <family val="3"/>
      <charset val="136"/>
    </font>
    <font>
      <sz val="9"/>
      <name val="宋体"/>
      <family val="2"/>
      <scheme val="minor"/>
    </font>
    <font>
      <b/>
      <sz val="18"/>
      <color theme="1"/>
      <name val="DengXian"/>
      <family val="3"/>
      <charset val="134"/>
    </font>
    <font>
      <sz val="11"/>
      <color theme="1"/>
      <name val="DengXian"/>
      <family val="3"/>
      <charset val="134"/>
    </font>
    <font>
      <b/>
      <sz val="11"/>
      <color theme="1"/>
      <name val="DengXian"/>
      <family val="3"/>
      <charset val="134"/>
    </font>
    <font>
      <sz val="12"/>
      <color theme="1"/>
      <name val="DengXian"/>
      <family val="3"/>
      <charset val="134"/>
    </font>
    <font>
      <b/>
      <sz val="12"/>
      <color theme="1"/>
      <name val="DengXian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1" fillId="0" borderId="0"/>
  </cellStyleXfs>
  <cellXfs count="60">
    <xf numFmtId="0" fontId="0" fillId="0" borderId="0" xfId="0"/>
    <xf numFmtId="0" fontId="6" fillId="0" borderId="0" xfId="0" applyFont="1" applyProtection="1">
      <protection hidden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9" fillId="0" borderId="0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vertical="center" wrapText="1"/>
    </xf>
    <xf numFmtId="0" fontId="8" fillId="5" borderId="3" xfId="0" applyNumberFormat="1" applyFont="1" applyFill="1" applyBorder="1" applyAlignment="1" applyProtection="1">
      <alignment horizontal="center" vertical="center"/>
      <protection locked="0"/>
    </xf>
    <xf numFmtId="176" fontId="6" fillId="0" borderId="7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8" fillId="0" borderId="1" xfId="0" applyFont="1" applyBorder="1" applyProtection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  <protection hidden="1"/>
    </xf>
    <xf numFmtId="0" fontId="8" fillId="0" borderId="4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/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/>
    </xf>
    <xf numFmtId="0" fontId="9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horizontal="center"/>
    </xf>
    <xf numFmtId="176" fontId="8" fillId="0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/>
    <xf numFmtId="176" fontId="6" fillId="0" borderId="1" xfId="0" applyNumberFormat="1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 applyProtection="1">
      <alignment horizontal="center" vertic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>
      <alignment vertical="center"/>
    </xf>
    <xf numFmtId="14" fontId="6" fillId="6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wrapText="1"/>
    </xf>
    <xf numFmtId="176" fontId="7" fillId="3" borderId="1" xfId="0" applyNumberFormat="1" applyFont="1" applyFill="1" applyBorder="1" applyAlignment="1">
      <alignment horizontal="center" vertical="center"/>
    </xf>
  </cellXfs>
  <cellStyles count="6">
    <cellStyle name="Normal 4 2" xfId="4"/>
    <cellStyle name="一般" xfId="0" builtinId="0"/>
    <cellStyle name="一般 3 2" xfId="1"/>
    <cellStyle name="一般 3 3" xfId="2"/>
    <cellStyle name="一般 7" xfId="5"/>
    <cellStyle name="千分位 4" xfId="3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O\Desktop\20190201\201516%20SI%20Hostel%20full%2020160112%20(sabin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5">
          <cell r="A2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0"/>
  <sheetViews>
    <sheetView showGridLines="0" tabSelected="1" view="pageBreakPreview" zoomScaleNormal="85" zoomScaleSheetLayoutView="100" zoomScalePageLayoutView="85" workbookViewId="0">
      <selection activeCell="C11" sqref="C11"/>
    </sheetView>
  </sheetViews>
  <sheetFormatPr defaultColWidth="9" defaultRowHeight="14.25"/>
  <cols>
    <col min="1" max="1" width="9" style="9"/>
    <col min="2" max="2" width="34.875" style="9" customWidth="1"/>
    <col min="3" max="4" width="14.625" style="9" customWidth="1"/>
    <col min="5" max="6" width="22.625" style="9" customWidth="1"/>
    <col min="7" max="7" width="25.125" style="9" customWidth="1"/>
    <col min="8" max="9" width="20.875" style="9" customWidth="1"/>
    <col min="10" max="10" width="9" style="9" customWidth="1"/>
    <col min="11" max="16384" width="9" style="9"/>
  </cols>
  <sheetData>
    <row r="1" spans="1:10" ht="45.75" customHeight="1">
      <c r="A1" s="45" t="s">
        <v>25</v>
      </c>
      <c r="B1" s="46"/>
      <c r="C1" s="46"/>
      <c r="D1" s="46"/>
      <c r="E1" s="46"/>
      <c r="F1" s="46"/>
      <c r="G1" s="46"/>
      <c r="H1" s="46"/>
      <c r="I1" s="46"/>
    </row>
    <row r="2" spans="1:10" ht="30.75" customHeight="1">
      <c r="B2" s="43" t="s">
        <v>38</v>
      </c>
      <c r="C2" s="43"/>
      <c r="D2" s="43"/>
      <c r="E2" s="43"/>
      <c r="F2" s="43"/>
      <c r="G2" s="43"/>
      <c r="H2" s="43"/>
      <c r="I2" s="43"/>
    </row>
    <row r="3" spans="1:10" ht="53.25" customHeight="1">
      <c r="B3" s="35" t="s">
        <v>29</v>
      </c>
      <c r="C3" s="40"/>
    </row>
    <row r="4" spans="1:10" ht="30.75" customHeight="1">
      <c r="B4" s="43" t="s">
        <v>36</v>
      </c>
      <c r="C4" s="43"/>
      <c r="D4" s="43"/>
      <c r="E4" s="43"/>
      <c r="F4" s="43"/>
      <c r="G4" s="43"/>
      <c r="H4" s="43"/>
      <c r="I4" s="43"/>
    </row>
    <row r="5" spans="1:10" ht="53.25" customHeight="1">
      <c r="B5" s="35" t="s">
        <v>32</v>
      </c>
      <c r="C5" s="42"/>
    </row>
    <row r="6" spans="1:10" ht="37.5" customHeight="1">
      <c r="B6" s="35" t="s">
        <v>13</v>
      </c>
      <c r="C6" s="7">
        <v>1.27</v>
      </c>
      <c r="D6" s="34"/>
    </row>
    <row r="7" spans="1:10" ht="37.5" customHeight="1">
      <c r="B7" s="35" t="s">
        <v>0</v>
      </c>
      <c r="C7" s="36">
        <v>200</v>
      </c>
    </row>
    <row r="8" spans="1:10" ht="37.5" customHeight="1">
      <c r="B8" s="48" t="s">
        <v>33</v>
      </c>
      <c r="C8" s="48"/>
      <c r="D8" s="48"/>
      <c r="E8" s="48"/>
      <c r="F8" s="48"/>
      <c r="G8" s="48"/>
      <c r="H8" s="48"/>
      <c r="I8" s="48"/>
    </row>
    <row r="9" spans="1:10" ht="9.75" customHeight="1"/>
    <row r="10" spans="1:10" ht="75" customHeight="1">
      <c r="B10" s="37"/>
      <c r="C10" s="21" t="s">
        <v>5</v>
      </c>
      <c r="D10" s="21" t="s">
        <v>6</v>
      </c>
      <c r="E10" s="47" t="s">
        <v>7</v>
      </c>
      <c r="F10" s="47"/>
      <c r="G10" s="21" t="s">
        <v>8</v>
      </c>
      <c r="J10" s="31"/>
    </row>
    <row r="11" spans="1:10" ht="17.25" customHeight="1">
      <c r="B11" s="21" t="s">
        <v>14</v>
      </c>
      <c r="C11" s="22"/>
      <c r="D11" s="22"/>
      <c r="E11" s="44">
        <f t="shared" ref="E11:E14" si="0">D11-C11</f>
        <v>0</v>
      </c>
      <c r="F11" s="44"/>
      <c r="G11" s="38">
        <f>ROUNDUP(E11*$C$6,0)</f>
        <v>0</v>
      </c>
    </row>
    <row r="12" spans="1:10" ht="17.25" customHeight="1">
      <c r="B12" s="21" t="s">
        <v>15</v>
      </c>
      <c r="C12" s="22"/>
      <c r="D12" s="22"/>
      <c r="E12" s="44">
        <f t="shared" si="0"/>
        <v>0</v>
      </c>
      <c r="F12" s="44"/>
      <c r="G12" s="38">
        <f>ROUNDUP(E12*$C$6,0)</f>
        <v>0</v>
      </c>
    </row>
    <row r="13" spans="1:10" ht="17.25" customHeight="1">
      <c r="B13" s="21" t="s">
        <v>16</v>
      </c>
      <c r="C13" s="22"/>
      <c r="D13" s="22"/>
      <c r="E13" s="44">
        <f t="shared" si="0"/>
        <v>0</v>
      </c>
      <c r="F13" s="44"/>
      <c r="G13" s="38">
        <f>ROUNDUP(E13*$C$6,0)</f>
        <v>0</v>
      </c>
    </row>
    <row r="14" spans="1:10" ht="17.25" customHeight="1">
      <c r="B14" s="21" t="s">
        <v>17</v>
      </c>
      <c r="C14" s="22"/>
      <c r="D14" s="22"/>
      <c r="E14" s="44">
        <f t="shared" si="0"/>
        <v>0</v>
      </c>
      <c r="F14" s="44"/>
      <c r="G14" s="38">
        <f>ROUNDUP(E14*$C$6,0)</f>
        <v>0</v>
      </c>
    </row>
    <row r="15" spans="1:10" ht="17.25" customHeight="1">
      <c r="B15" s="21" t="s">
        <v>18</v>
      </c>
      <c r="C15" s="22"/>
      <c r="D15" s="22"/>
      <c r="E15" s="44">
        <f t="shared" ref="E15" si="1">D15-C15</f>
        <v>0</v>
      </c>
      <c r="F15" s="44"/>
      <c r="G15" s="38">
        <f>ROUNDUP(E15*$C$6,0)</f>
        <v>0</v>
      </c>
    </row>
    <row r="16" spans="1:10" ht="31.5" customHeight="1">
      <c r="B16" s="50" t="s">
        <v>30</v>
      </c>
      <c r="C16" s="51"/>
      <c r="D16" s="41">
        <f>IF($C$3=0,0,MONTH($C$5)-MONTH($C$3)+1)</f>
        <v>0</v>
      </c>
      <c r="E16" s="52" t="str">
        <f>"(E) "&amp;D16&amp;"個月的免費額度 Free quota of "&amp;D16&amp;" month(s):"</f>
        <v>(E) 0個月的免費額度 Free quota of 0 month(s):</v>
      </c>
      <c r="F16" s="53"/>
      <c r="G16" s="38">
        <f>-(C7*D16)</f>
        <v>0</v>
      </c>
    </row>
    <row r="17" spans="2:7" ht="24" customHeight="1">
      <c r="B17" s="49" t="str">
        <f>"總應付電量 Total Payable Elect. Unit:"&amp;ROUND(SUM(E11:F15)-IF(SUM(G11:G15)&lt;=-G16,SUM(E11:F15),-G16/C6),1)&amp;"，總電費 (澳門元) Total Electricity Fee (MOP):"</f>
        <v>總應付電量 Total Payable Elect. Unit:0，總電費 (澳門元) Total Electricity Fee (MOP):</v>
      </c>
      <c r="C17" s="49"/>
      <c r="D17" s="49"/>
      <c r="E17" s="49"/>
      <c r="F17" s="49"/>
      <c r="G17" s="59" t="str">
        <f>IF(OR(C3="",C5=""),"請輸入入住日期及退宿日期",IF(-G16&gt;=SUM(G11:G15),0,SUM(G11:G15)+G16))</f>
        <v>請輸入入住日期及退宿日期</v>
      </c>
    </row>
    <row r="18" spans="2:7" ht="17.25" customHeight="1">
      <c r="B18" s="23" t="s">
        <v>4</v>
      </c>
      <c r="C18" s="32"/>
      <c r="D18" s="32"/>
      <c r="E18" s="32"/>
      <c r="F18" s="32"/>
      <c r="G18" s="32"/>
    </row>
    <row r="19" spans="2:7">
      <c r="B19" s="9" t="s">
        <v>10</v>
      </c>
    </row>
    <row r="20" spans="2:7">
      <c r="B20" s="9" t="s">
        <v>9</v>
      </c>
    </row>
  </sheetData>
  <sheetProtection algorithmName="SHA-512" hashValue="CH1sUGtBbSSsf2IdomCvOLImbY3ZUqUomj0Iym+V7zla6r1g9K8H+eAjOP2yNaRPD1HKhVA0Pl/m1QVaFcqgdw==" saltValue="c0ATsHvDDpwvV0qmFHnnNQ==" spinCount="100000" sheet="1" selectLockedCells="1"/>
  <mergeCells count="13">
    <mergeCell ref="B17:F17"/>
    <mergeCell ref="B16:C16"/>
    <mergeCell ref="E16:F16"/>
    <mergeCell ref="B4:I4"/>
    <mergeCell ref="E14:F14"/>
    <mergeCell ref="E15:F15"/>
    <mergeCell ref="A1:I1"/>
    <mergeCell ref="E10:F10"/>
    <mergeCell ref="E11:F11"/>
    <mergeCell ref="E12:F12"/>
    <mergeCell ref="E13:F13"/>
    <mergeCell ref="B8:I8"/>
    <mergeCell ref="B2:I2"/>
  </mergeCells>
  <phoneticPr fontId="4" type="noConversion"/>
  <dataValidations count="1">
    <dataValidation type="date" allowBlank="1" showDropDown="1" showInputMessage="1" showErrorMessage="1" sqref="C3 C5">
      <formula1>45505</formula1>
      <formula2>45657</formula2>
    </dataValidation>
  </dataValidations>
  <pageMargins left="0.511811023622047" right="0.511811023622047" top="0.74803149606299202" bottom="0.74803149606299202" header="0.31496062992126" footer="0.31496062992126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1"/>
  <sheetViews>
    <sheetView showGridLines="0" zoomScale="85" zoomScaleNormal="85" zoomScaleSheetLayoutView="100" workbookViewId="0">
      <selection activeCell="C5" sqref="C5"/>
    </sheetView>
  </sheetViews>
  <sheetFormatPr defaultColWidth="9" defaultRowHeight="14.25"/>
  <cols>
    <col min="1" max="1" width="9" style="9"/>
    <col min="2" max="2" width="34.875" style="9" customWidth="1"/>
    <col min="3" max="4" width="14.625" style="9" customWidth="1"/>
    <col min="5" max="6" width="22.625" style="9" customWidth="1"/>
    <col min="7" max="7" width="26.25" style="9" customWidth="1"/>
    <col min="8" max="9" width="18.625" style="9" customWidth="1"/>
    <col min="10" max="10" width="9" style="9" hidden="1" customWidth="1"/>
    <col min="11" max="16384" width="9" style="9"/>
  </cols>
  <sheetData>
    <row r="1" spans="1:10" ht="45.75" customHeight="1">
      <c r="A1" s="45" t="s">
        <v>26</v>
      </c>
      <c r="B1" s="45"/>
      <c r="C1" s="45"/>
      <c r="D1" s="45"/>
      <c r="E1" s="45"/>
      <c r="F1" s="45"/>
      <c r="G1" s="45"/>
      <c r="H1" s="45"/>
      <c r="I1" s="45"/>
    </row>
    <row r="2" spans="1:10" ht="35.25" customHeight="1">
      <c r="B2" s="43" t="s">
        <v>37</v>
      </c>
      <c r="C2" s="43"/>
      <c r="D2" s="43"/>
      <c r="E2" s="43"/>
      <c r="F2" s="43"/>
      <c r="G2" s="43"/>
      <c r="H2" s="43"/>
      <c r="I2" s="43"/>
    </row>
    <row r="3" spans="1:10" ht="44.25" customHeight="1">
      <c r="B3" s="35" t="s">
        <v>29</v>
      </c>
      <c r="C3" s="40"/>
    </row>
    <row r="4" spans="1:10" ht="30.75" customHeight="1">
      <c r="B4" s="43" t="s">
        <v>31</v>
      </c>
      <c r="C4" s="43"/>
      <c r="D4" s="43"/>
      <c r="E4" s="43"/>
      <c r="F4" s="43"/>
      <c r="G4" s="43"/>
      <c r="H4" s="43"/>
      <c r="I4" s="43"/>
    </row>
    <row r="5" spans="1:10" ht="53.25" customHeight="1">
      <c r="B5" s="35" t="s">
        <v>32</v>
      </c>
      <c r="C5" s="42"/>
    </row>
    <row r="6" spans="1:10" ht="49.5" customHeight="1">
      <c r="B6" s="20" t="s">
        <v>13</v>
      </c>
      <c r="C6" s="7">
        <v>1.27</v>
      </c>
      <c r="D6" s="34"/>
    </row>
    <row r="7" spans="1:10" ht="49.5" customHeight="1">
      <c r="B7" s="35" t="s">
        <v>0</v>
      </c>
      <c r="C7" s="36">
        <v>100</v>
      </c>
    </row>
    <row r="8" spans="1:10" ht="49.5" customHeight="1">
      <c r="B8" s="48" t="s">
        <v>33</v>
      </c>
      <c r="C8" s="48"/>
      <c r="D8" s="48"/>
      <c r="E8" s="48"/>
      <c r="F8" s="48"/>
      <c r="G8" s="48"/>
      <c r="H8" s="48"/>
      <c r="I8" s="48"/>
    </row>
    <row r="9" spans="1:10" ht="9.75" customHeight="1"/>
    <row r="10" spans="1:10" ht="75" customHeight="1">
      <c r="B10" s="37"/>
      <c r="C10" s="21" t="s">
        <v>5</v>
      </c>
      <c r="D10" s="21" t="s">
        <v>6</v>
      </c>
      <c r="E10" s="47" t="s">
        <v>7</v>
      </c>
      <c r="F10" s="47"/>
      <c r="G10" s="21" t="s">
        <v>8</v>
      </c>
      <c r="J10" s="31" t="s">
        <v>1</v>
      </c>
    </row>
    <row r="11" spans="1:10" ht="17.25" customHeight="1">
      <c r="B11" s="21" t="s">
        <v>14</v>
      </c>
      <c r="C11" s="22"/>
      <c r="D11" s="22"/>
      <c r="E11" s="44">
        <f t="shared" ref="E11:E15" si="0">D11-C11</f>
        <v>0</v>
      </c>
      <c r="F11" s="44"/>
      <c r="G11" s="38">
        <f>ROUNDUP(E11*$C$6,0)</f>
        <v>0</v>
      </c>
      <c r="J11" s="9">
        <f>IF(G11&gt;H11,ROUNDDOWN(H11/$C$6,1),E11)</f>
        <v>0</v>
      </c>
    </row>
    <row r="12" spans="1:10" ht="17.25" customHeight="1">
      <c r="B12" s="21" t="s">
        <v>15</v>
      </c>
      <c r="C12" s="22"/>
      <c r="D12" s="22"/>
      <c r="E12" s="44">
        <f t="shared" si="0"/>
        <v>0</v>
      </c>
      <c r="F12" s="44"/>
      <c r="G12" s="38">
        <f>ROUNDUP(E12*$C$6,0)</f>
        <v>0</v>
      </c>
      <c r="J12" s="9">
        <f t="shared" ref="J12:J15" si="1">IF(G12&gt;H12,ROUNDDOWN(H12/$C$6,1),E12)</f>
        <v>0</v>
      </c>
    </row>
    <row r="13" spans="1:10" ht="17.25" customHeight="1">
      <c r="B13" s="21" t="s">
        <v>16</v>
      </c>
      <c r="C13" s="22"/>
      <c r="D13" s="22"/>
      <c r="E13" s="44">
        <f t="shared" si="0"/>
        <v>0</v>
      </c>
      <c r="F13" s="44"/>
      <c r="G13" s="38">
        <f>ROUNDUP(E13*$C$6,0)</f>
        <v>0</v>
      </c>
      <c r="J13" s="9">
        <f t="shared" si="1"/>
        <v>0</v>
      </c>
    </row>
    <row r="14" spans="1:10" ht="17.25" customHeight="1">
      <c r="B14" s="21" t="s">
        <v>17</v>
      </c>
      <c r="C14" s="22"/>
      <c r="D14" s="22"/>
      <c r="E14" s="44">
        <f t="shared" si="0"/>
        <v>0</v>
      </c>
      <c r="F14" s="44"/>
      <c r="G14" s="38">
        <f>ROUNDUP(E14*$C$6,0)</f>
        <v>0</v>
      </c>
      <c r="J14" s="9">
        <f t="shared" si="1"/>
        <v>0</v>
      </c>
    </row>
    <row r="15" spans="1:10" ht="17.25" customHeight="1">
      <c r="B15" s="21" t="s">
        <v>18</v>
      </c>
      <c r="C15" s="22"/>
      <c r="D15" s="22"/>
      <c r="E15" s="44">
        <f t="shared" si="0"/>
        <v>0</v>
      </c>
      <c r="F15" s="44"/>
      <c r="G15" s="38">
        <f>ROUNDUP(E15*$C$6,0)</f>
        <v>0</v>
      </c>
      <c r="J15" s="9">
        <f t="shared" si="1"/>
        <v>0</v>
      </c>
    </row>
    <row r="16" spans="1:10" ht="30" customHeight="1">
      <c r="B16" s="50" t="s">
        <v>30</v>
      </c>
      <c r="C16" s="51"/>
      <c r="D16" s="41">
        <f>IF($C$3=0,0,MONTH($C$5)-MONTH($C$3)+1)</f>
        <v>0</v>
      </c>
      <c r="E16" s="52" t="str">
        <f>"(E) "&amp;D16&amp;"個月的免費額度 Free quota of "&amp;D16&amp;" month(s):"</f>
        <v>(E) 0個月的免費額度 Free quota of 0 month(s):</v>
      </c>
      <c r="F16" s="53"/>
      <c r="G16" s="38">
        <f>-(C7*D16)</f>
        <v>0</v>
      </c>
    </row>
    <row r="17" spans="2:8" ht="17.100000000000001" customHeight="1">
      <c r="B17" s="49" t="str">
        <f>"總應付電量 Total Payable Elect. Unit:"&amp;ROUND(SUM(E11:F15)-IF(SUM(G11:G15)&lt;=-G16,SUM(E11:F15),-G16/C6),1)&amp;"，總電費 (澳門元) Total Electricity Fee (MOP):"</f>
        <v>總應付電量 Total Payable Elect. Unit:0，總電費 (澳門元) Total Electricity Fee (MOP):</v>
      </c>
      <c r="C17" s="49"/>
      <c r="D17" s="49"/>
      <c r="E17" s="49"/>
      <c r="F17" s="49"/>
      <c r="G17" s="59" t="str">
        <f>IF(OR(C3="",C5=""),"請輸入入住日期及退宿日期",IF(-G16&gt;=SUM(G11:G15),0,SUM(G11:G15)+G16))</f>
        <v>請輸入入住日期及退宿日期</v>
      </c>
    </row>
    <row r="18" spans="2:8" ht="17.25" customHeight="1">
      <c r="B18" s="23" t="s">
        <v>4</v>
      </c>
      <c r="C18" s="32"/>
      <c r="D18" s="32"/>
      <c r="E18" s="32"/>
      <c r="F18" s="32"/>
      <c r="G18" s="32"/>
    </row>
    <row r="19" spans="2:8">
      <c r="B19" s="9" t="s">
        <v>10</v>
      </c>
      <c r="G19" s="1"/>
    </row>
    <row r="20" spans="2:8">
      <c r="B20" s="9" t="s">
        <v>9</v>
      </c>
    </row>
    <row r="21" spans="2:8">
      <c r="B21" s="33"/>
      <c r="C21" s="33"/>
      <c r="D21" s="33"/>
      <c r="E21" s="33"/>
      <c r="F21" s="33"/>
      <c r="G21" s="33"/>
      <c r="H21" s="33"/>
    </row>
  </sheetData>
  <sheetProtection algorithmName="SHA-512" hashValue="0BSW2RRthckmFRhEl0+dFubx0VSvsvoti3aEyGRJOhrafhYPPRyuW9PLwsMJmcrLnpzpO/nLst4OuEY8EEH3gw==" saltValue="kkruznEk7PY6xtg0JCxVqQ==" spinCount="100000" sheet="1" selectLockedCells="1"/>
  <mergeCells count="13">
    <mergeCell ref="B16:C16"/>
    <mergeCell ref="E16:F16"/>
    <mergeCell ref="B17:F17"/>
    <mergeCell ref="E14:F14"/>
    <mergeCell ref="E15:F15"/>
    <mergeCell ref="A1:I1"/>
    <mergeCell ref="E10:F10"/>
    <mergeCell ref="E11:F11"/>
    <mergeCell ref="E12:F12"/>
    <mergeCell ref="E13:F13"/>
    <mergeCell ref="B8:I8"/>
    <mergeCell ref="B2:I2"/>
    <mergeCell ref="B4:I4"/>
  </mergeCells>
  <phoneticPr fontId="4" type="noConversion"/>
  <dataValidations count="1">
    <dataValidation type="date" allowBlank="1" showDropDown="1" showInputMessage="1" showErrorMessage="1" sqref="C3 C5">
      <formula1>45505</formula1>
      <formula2>45657</formula2>
    </dataValidation>
  </dataValidations>
  <pageMargins left="0.511811023622047" right="0.511811023622047" top="0.74803149606299202" bottom="0.74803149606299202" header="0.31496062992126" footer="0.31496062992126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22"/>
  <sheetViews>
    <sheetView showGridLines="0" zoomScale="85" zoomScaleNormal="85" zoomScaleSheetLayoutView="85" zoomScalePageLayoutView="55" workbookViewId="0">
      <selection activeCell="H5" sqref="H5"/>
    </sheetView>
  </sheetViews>
  <sheetFormatPr defaultColWidth="9" defaultRowHeight="14.25"/>
  <cols>
    <col min="1" max="1" width="9" style="1"/>
    <col min="2" max="2" width="34.875" style="1" customWidth="1"/>
    <col min="3" max="4" width="17.375" style="1" customWidth="1"/>
    <col min="5" max="5" width="24.375" style="1" customWidth="1"/>
    <col min="6" max="6" width="23" style="1" customWidth="1"/>
    <col min="7" max="7" width="26" style="1" customWidth="1"/>
    <col min="8" max="9" width="31.75" style="1" customWidth="1"/>
    <col min="10" max="10" width="9" style="1" hidden="1" customWidth="1"/>
    <col min="11" max="16384" width="9" style="1"/>
  </cols>
  <sheetData>
    <row r="1" spans="1:10" ht="45.75" customHeight="1">
      <c r="A1" s="45" t="s">
        <v>27</v>
      </c>
      <c r="B1" s="45"/>
      <c r="C1" s="45"/>
      <c r="D1" s="45"/>
      <c r="E1" s="45"/>
      <c r="F1" s="45"/>
      <c r="G1" s="45"/>
      <c r="H1" s="45"/>
      <c r="I1" s="45"/>
    </row>
    <row r="2" spans="1:10" ht="54" customHeight="1">
      <c r="A2" s="24"/>
      <c r="B2" s="56" t="s">
        <v>37</v>
      </c>
      <c r="C2" s="56"/>
      <c r="D2" s="56"/>
      <c r="E2" s="56"/>
      <c r="F2" s="25"/>
      <c r="G2" s="56" t="s">
        <v>34</v>
      </c>
      <c r="H2" s="57"/>
      <c r="I2" s="57"/>
    </row>
    <row r="3" spans="1:10" ht="51" customHeight="1">
      <c r="A3" s="24"/>
      <c r="B3" s="2" t="s">
        <v>28</v>
      </c>
      <c r="C3" s="39"/>
      <c r="D3" s="30"/>
      <c r="E3" s="30"/>
      <c r="F3" s="25"/>
      <c r="G3" s="58" t="s">
        <v>24</v>
      </c>
      <c r="H3" s="58"/>
      <c r="I3" s="58"/>
    </row>
    <row r="4" spans="1:10" ht="51" customHeight="1">
      <c r="A4" s="3"/>
      <c r="B4" s="56" t="s">
        <v>31</v>
      </c>
      <c r="C4" s="56"/>
      <c r="D4" s="56"/>
      <c r="E4" s="56"/>
      <c r="F4" s="3"/>
      <c r="G4" s="3"/>
      <c r="H4" s="2" t="s">
        <v>2</v>
      </c>
      <c r="I4" s="2" t="s">
        <v>3</v>
      </c>
    </row>
    <row r="5" spans="1:10" ht="51" customHeight="1">
      <c r="A5" s="3"/>
      <c r="B5" s="35" t="s">
        <v>32</v>
      </c>
      <c r="C5" s="42"/>
      <c r="D5" s="3"/>
      <c r="E5" s="4"/>
      <c r="F5" s="5"/>
      <c r="G5" s="2" t="s">
        <v>19</v>
      </c>
      <c r="H5" s="6"/>
      <c r="I5" s="6"/>
    </row>
    <row r="6" spans="1:10" ht="47.25" customHeight="1">
      <c r="A6" s="3"/>
      <c r="B6" s="2" t="s">
        <v>13</v>
      </c>
      <c r="C6" s="26">
        <v>1.27</v>
      </c>
      <c r="D6" s="27"/>
      <c r="E6" s="4"/>
      <c r="F6" s="5"/>
      <c r="G6" s="2" t="s">
        <v>20</v>
      </c>
      <c r="H6" s="6"/>
      <c r="I6" s="6"/>
    </row>
    <row r="7" spans="1:10" ht="47.25" customHeight="1">
      <c r="A7" s="3"/>
      <c r="B7" s="2" t="s">
        <v>0</v>
      </c>
      <c r="C7" s="8">
        <v>100</v>
      </c>
      <c r="D7" s="3"/>
      <c r="E7" s="3"/>
      <c r="F7" s="3"/>
      <c r="G7" s="2" t="s">
        <v>21</v>
      </c>
      <c r="H7" s="6"/>
      <c r="I7" s="6"/>
    </row>
    <row r="8" spans="1:10" ht="47.25" customHeight="1">
      <c r="A8" s="3"/>
      <c r="D8" s="3"/>
      <c r="E8" s="3"/>
      <c r="F8" s="3"/>
      <c r="G8" s="2" t="s">
        <v>22</v>
      </c>
      <c r="H8" s="6"/>
      <c r="I8" s="6"/>
    </row>
    <row r="9" spans="1:10" ht="47.25" customHeight="1">
      <c r="A9" s="3"/>
      <c r="B9" s="3"/>
      <c r="C9" s="3"/>
      <c r="D9" s="3"/>
      <c r="E9" s="3"/>
      <c r="F9" s="3"/>
      <c r="G9" s="2" t="s">
        <v>23</v>
      </c>
      <c r="H9" s="6"/>
      <c r="I9" s="6"/>
    </row>
    <row r="10" spans="1:10" s="9" customFormat="1" ht="48" customHeight="1">
      <c r="A10" s="19"/>
      <c r="B10" s="55" t="s">
        <v>35</v>
      </c>
      <c r="C10" s="55"/>
      <c r="D10" s="55"/>
      <c r="E10" s="55"/>
      <c r="F10" s="55"/>
      <c r="G10" s="55"/>
      <c r="H10" s="55"/>
      <c r="I10" s="55"/>
    </row>
    <row r="11" spans="1:10" ht="69.95" customHeight="1">
      <c r="A11" s="3"/>
      <c r="B11" s="10"/>
      <c r="C11" s="11" t="s">
        <v>5</v>
      </c>
      <c r="D11" s="11" t="s">
        <v>6</v>
      </c>
      <c r="E11" s="12" t="s">
        <v>7</v>
      </c>
      <c r="F11" s="12" t="s">
        <v>11</v>
      </c>
      <c r="G11" s="12" t="s">
        <v>12</v>
      </c>
      <c r="H11" s="28"/>
      <c r="I11" s="28"/>
      <c r="J11" s="13" t="s">
        <v>1</v>
      </c>
    </row>
    <row r="12" spans="1:10" ht="45" customHeight="1">
      <c r="A12" s="3"/>
      <c r="B12" s="14" t="s">
        <v>19</v>
      </c>
      <c r="C12" s="15"/>
      <c r="D12" s="15"/>
      <c r="E12" s="16">
        <f>D12-C12</f>
        <v>0</v>
      </c>
      <c r="F12" s="16">
        <f>IF(AND(C12=H5,D12=I5),(D12-C12)/2,IF(AND(H5=0,I5=0),D12-C12,IF(AND(C12&lt;H5,D12=I5),(H5-C12)+(D12-H5)/2,IF(AND(C12=H5,D12&lt;I5),(D12-C12)/2,IF(AND(C12&gt;H5,D12=I5),(D12-C12)/2,IF(AND(C12=H5,D12&gt;I5),(I5-C12)/2+D12-I5,IF(AND(C12&gt;H5,D12&lt;I5),(D12-C12)/2,IF(AND(C12&lt;H5,D12&gt;I5),(H5-C12+D12-I5)+(I5-H5)/2,"Pls input reading correctly"))))))))</f>
        <v>0</v>
      </c>
      <c r="G12" s="17">
        <f>ROUNDUP(F12*$C$6,0)</f>
        <v>0</v>
      </c>
      <c r="H12" s="28"/>
      <c r="I12" s="28"/>
      <c r="J12" s="1">
        <f>IF(G12&gt;H12,ROUNDDOWN(H12/$C$6,1),F12)</f>
        <v>0</v>
      </c>
    </row>
    <row r="13" spans="1:10" ht="45" customHeight="1">
      <c r="A13" s="3"/>
      <c r="B13" s="14" t="s">
        <v>20</v>
      </c>
      <c r="C13" s="15"/>
      <c r="D13" s="15"/>
      <c r="E13" s="16">
        <f>D13-C13</f>
        <v>0</v>
      </c>
      <c r="F13" s="16">
        <f>IF(AND(C13=H6,D13=I6),(D13-C13)/2,IF(AND(H6=0,I6=0),D13-C13,IF(AND(C13&lt;H6,D13=I6),(H6-C13)+(D13-H6)/2,IF(AND(C13=H6,D13&lt;I6),(D13-C13)/2,IF(AND(C13&gt;H6,D13=I6),(D13-C13)/2,IF(AND(C13=H6,D13&gt;I6),(I6-C13)/2+D13-I6,IF(AND(C13&gt;H6,D13&lt;I6),(D13-C13)/2,IF(AND(C13&lt;H6,D13&gt;I6),(H6-C13+D13-I6)+(I6-H6)/2,"Pls input reading correctly"))))))))</f>
        <v>0</v>
      </c>
      <c r="G13" s="17">
        <f>ROUNDUP(F13*$C$6,0)</f>
        <v>0</v>
      </c>
      <c r="H13" s="28"/>
      <c r="I13" s="28"/>
      <c r="J13" s="1">
        <f>IF(G13&gt;H13,ROUNDDOWN(H13/$C$6,1),F13)</f>
        <v>0</v>
      </c>
    </row>
    <row r="14" spans="1:10" ht="45" customHeight="1">
      <c r="A14" s="3"/>
      <c r="B14" s="14" t="s">
        <v>21</v>
      </c>
      <c r="C14" s="15"/>
      <c r="D14" s="15"/>
      <c r="E14" s="16">
        <f t="shared" ref="E14:E16" si="0">D14-C14</f>
        <v>0</v>
      </c>
      <c r="F14" s="16">
        <f>IF(AND(C14=H7,D14=I7),(D14-C14)/2,IF(AND(H7=0,I7=0),D14-C14,IF(AND(C14&lt;H7,D14=I7),(H7-C14)+(D14-H7)/2,IF(AND(C14=H7,D14&lt;I7),(D14-C14)/2,IF(AND(C14&gt;H7,D14=I7),(D14-C14)/2,IF(AND(C14=H7,D14&gt;I7),(I7-C14)/2+D14-I7,IF(AND(C14&gt;H7,D14&lt;I7),(D14-C14)/2,IF(AND(C14&lt;H7,D14&gt;I7),(H7-C14+D14-I7)+(I7-H7)/2,"Pls input reading correctly"))))))))</f>
        <v>0</v>
      </c>
      <c r="G14" s="17">
        <f>ROUNDUP(F14*$C$6,0)</f>
        <v>0</v>
      </c>
      <c r="H14" s="28"/>
      <c r="I14" s="28"/>
      <c r="J14" s="1">
        <f>IF(G14&gt;H14,ROUNDDOWN(H14/$C$6,1),F14)</f>
        <v>0</v>
      </c>
    </row>
    <row r="15" spans="1:10" ht="45" customHeight="1">
      <c r="A15" s="3"/>
      <c r="B15" s="14" t="s">
        <v>22</v>
      </c>
      <c r="C15" s="15"/>
      <c r="D15" s="15"/>
      <c r="E15" s="16">
        <f t="shared" si="0"/>
        <v>0</v>
      </c>
      <c r="F15" s="16">
        <f>IF(AND(C15=H8,D15=I8),(D15-C15)/2,IF(AND(H8=0,I8=0),D15-C15,IF(AND(C15&lt;H8,D15=I8),(H8-C15)+(D15-H8)/2,IF(AND(C15=H8,D15&lt;I8),(D15-C15)/2,IF(AND(C15&gt;H8,D15=I8),(D15-C15)/2,IF(AND(C15=H8,D15&gt;I8),(I8-C15)/2+D15-I8,IF(AND(C15&gt;H8,D15&lt;I8),(D15-C15)/2,IF(AND(C15&lt;H8,D15&gt;I8),(H8-C15+D15-I8)+(I8-H8)/2,"Pls input reading correctly"))))))))</f>
        <v>0</v>
      </c>
      <c r="G15" s="17">
        <f>ROUNDUP(F15*$C$6,0)</f>
        <v>0</v>
      </c>
      <c r="H15" s="28"/>
      <c r="I15" s="28"/>
      <c r="J15" s="1">
        <f>IF(G15&gt;H15,ROUNDDOWN(H15/$C$6,1),F15)</f>
        <v>0</v>
      </c>
    </row>
    <row r="16" spans="1:10" ht="45" customHeight="1">
      <c r="A16" s="3"/>
      <c r="B16" s="14" t="s">
        <v>23</v>
      </c>
      <c r="C16" s="15"/>
      <c r="D16" s="15"/>
      <c r="E16" s="16">
        <f t="shared" si="0"/>
        <v>0</v>
      </c>
      <c r="F16" s="16">
        <f>IF(AND(C16=H9,D16=I9),(D16-C16)/2,IF(AND(H9=0,I9=0),D16-C16,IF(AND(C16&lt;H9,D16=I9),(H9-C16)+(D16-H9)/2,IF(AND(C16=H9,D16&lt;I9),(D16-C16)/2,IF(AND(C16&gt;H9,D16=I9),(D16-C16)/2,IF(AND(C16=H9,D16&gt;I9),(I9-C16)/2+D16-I9,IF(AND(C16&gt;H9,D16&lt;I9),(D16-C16)/2,IF(AND(C16&lt;H9,D16&gt;I9),(H9-C16+D16-I9)+(I9-H9)/2,"Pls input reading correctly"))))))))</f>
        <v>0</v>
      </c>
      <c r="G16" s="17">
        <f>ROUNDUP(F16*$C$6,0)</f>
        <v>0</v>
      </c>
      <c r="H16" s="28"/>
      <c r="I16" s="28"/>
      <c r="J16" s="1">
        <f>IF(G16&gt;H16,ROUNDDOWN(H16/$C$6,1),F16)</f>
        <v>0</v>
      </c>
    </row>
    <row r="17" spans="1:9" ht="45" customHeight="1">
      <c r="A17" s="3"/>
      <c r="B17" s="50" t="s">
        <v>30</v>
      </c>
      <c r="C17" s="51"/>
      <c r="D17" s="41">
        <f>IF($C$3=0,0,MONTH($C$5)-MONTH($C$3)+1)</f>
        <v>0</v>
      </c>
      <c r="E17" s="52" t="str">
        <f>"(E) "&amp;D17&amp;"個月的免費額度 Free quota of "&amp;D17&amp;" month(s):"</f>
        <v>(E) 0個月的免費額度 Free quota of 0 month(s):</v>
      </c>
      <c r="F17" s="53"/>
      <c r="G17" s="38">
        <f>-(C7*D17)</f>
        <v>0</v>
      </c>
      <c r="H17" s="28"/>
      <c r="I17" s="28"/>
    </row>
    <row r="18" spans="1:9" ht="17.25" customHeight="1">
      <c r="A18" s="3"/>
      <c r="B18" s="49" t="str">
        <f>"總應付電量 Total Payable Elect. Unit:"&amp;ROUND(SUM(F12:F16)-IF(SUM(G12:G16)&lt;=-G17,SUM(F12:F16),-G17/C6),1)&amp;"，總電費 (澳門元) Total Electricity Fee (MOP):"</f>
        <v>總應付電量 Total Payable Elect. Unit:0，總電費 (澳門元) Total Electricity Fee (MOP):</v>
      </c>
      <c r="C18" s="49"/>
      <c r="D18" s="49"/>
      <c r="E18" s="49"/>
      <c r="F18" s="49"/>
      <c r="G18" s="59" t="str">
        <f>IF(OR(C3="",C5=""),"請輸入入住日期及退宿日期",IF(-G17&gt;=SUM(G12:G16),0,SUM(G12:G16)+G17))</f>
        <v>請輸入入住日期及退宿日期</v>
      </c>
      <c r="H18" s="28"/>
      <c r="I18" s="28"/>
    </row>
    <row r="19" spans="1:9" ht="18" customHeight="1">
      <c r="A19" s="28"/>
      <c r="B19" s="18" t="s">
        <v>4</v>
      </c>
      <c r="C19" s="29"/>
      <c r="D19" s="29"/>
      <c r="E19" s="29"/>
      <c r="F19" s="29"/>
      <c r="G19" s="29"/>
      <c r="H19" s="28"/>
      <c r="I19" s="28"/>
    </row>
    <row r="20" spans="1:9" ht="15.75">
      <c r="A20" s="28"/>
      <c r="B20" s="19" t="s">
        <v>10</v>
      </c>
      <c r="C20" s="28"/>
      <c r="D20" s="28"/>
      <c r="E20" s="28"/>
      <c r="F20" s="28"/>
      <c r="G20" s="28"/>
      <c r="H20" s="28"/>
      <c r="I20" s="28"/>
    </row>
    <row r="21" spans="1:9" ht="15.75">
      <c r="A21" s="28"/>
      <c r="B21" s="19" t="s">
        <v>9</v>
      </c>
      <c r="C21" s="28"/>
      <c r="D21" s="28"/>
      <c r="E21" s="28"/>
      <c r="F21" s="28"/>
      <c r="G21" s="28"/>
      <c r="H21" s="28"/>
      <c r="I21" s="28"/>
    </row>
    <row r="22" spans="1:9" ht="15.75">
      <c r="A22" s="28"/>
      <c r="B22" s="54"/>
      <c r="C22" s="54"/>
      <c r="D22" s="54"/>
      <c r="E22" s="54"/>
      <c r="F22" s="54"/>
      <c r="G22" s="54"/>
      <c r="H22" s="54"/>
      <c r="I22" s="28"/>
    </row>
  </sheetData>
  <sheetProtection algorithmName="SHA-512" hashValue="cDqYtCqXxFOLwmr+82++cXN7dy02hA5RfsSyaqEN55W5lAysJic4ix2ZwzA1Dmbaerg7+qemYP1NoFosYavcxg==" saltValue="2Judqb3EdfXoTjCJ1v4TFg==" spinCount="100000" sheet="1" selectLockedCells="1"/>
  <mergeCells count="10">
    <mergeCell ref="B22:H22"/>
    <mergeCell ref="A1:I1"/>
    <mergeCell ref="B10:I10"/>
    <mergeCell ref="G2:I2"/>
    <mergeCell ref="B2:E2"/>
    <mergeCell ref="G3:I3"/>
    <mergeCell ref="B4:E4"/>
    <mergeCell ref="B17:C17"/>
    <mergeCell ref="B18:F18"/>
    <mergeCell ref="E17:F17"/>
  </mergeCells>
  <phoneticPr fontId="4" type="noConversion"/>
  <conditionalFormatting sqref="B22:H22">
    <cfRule type="expression" dxfId="0" priority="1">
      <formula>$H$12=30</formula>
    </cfRule>
  </conditionalFormatting>
  <dataValidations count="1">
    <dataValidation type="date" allowBlank="1" showDropDown="1" showInputMessage="1" showErrorMessage="1" sqref="C3 C5">
      <formula1>45505</formula1>
      <formula2>45657</formula2>
    </dataValidation>
  </dataValidations>
  <pageMargins left="0.70866141732283505" right="0.70866141732283505" top="0.74803149606299202" bottom="0.74803149606299202" header="0.31496062992126" footer="0.31496062992126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套房 Suite</vt:lpstr>
      <vt:lpstr>單人間 Single Room</vt:lpstr>
      <vt:lpstr>雙人間 Share Room</vt:lpstr>
      <vt:lpstr>'單人間 Single Room'!Print_Area</vt:lpstr>
      <vt:lpstr>'雙人間 Share Room'!Print_Area</vt:lpstr>
      <vt:lpstr>'套房 Suite'!Print_Area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UM</cp:lastModifiedBy>
  <cp:lastPrinted>2023-02-09T05:20:08Z</cp:lastPrinted>
  <dcterms:created xsi:type="dcterms:W3CDTF">2020-05-05T03:13:00Z</dcterms:created>
  <dcterms:modified xsi:type="dcterms:W3CDTF">2025-02-14T10:00:12Z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