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orisiong\Documents\PGH\Website\Upload electricity on 28-Jan-2026\"/>
    </mc:Choice>
  </mc:AlternateContent>
  <xr:revisionPtr revIDLastSave="0" documentId="8_{6411ACEF-1F04-45EC-95C0-55AD191C0F06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套房 Suite" sheetId="11" r:id="rId1"/>
    <sheet name="單人房 Single Room" sheetId="12" r:id="rId2"/>
    <sheet name="雙人套房 Shared Suite" sheetId="14" r:id="rId3"/>
    <sheet name="雙人房 Shared Room " sheetId="13" r:id="rId4"/>
  </sheets>
  <externalReferences>
    <externalReference r:id="rId5"/>
  </externalReferences>
  <definedNames>
    <definedName name="_xlnm.Print_Area" localSheetId="1">'單人房 Single Room'!$A$1:$H$27</definedName>
    <definedName name="_xlnm.Print_Area" localSheetId="0">'套房 Suite'!$A$1:$H$21</definedName>
    <definedName name="_xlnm.Print_Area" localSheetId="2">'雙人套房 Shared Suite'!$A$1:$I$30</definedName>
    <definedName name="_xlnm.Print_Area" localSheetId="3">'雙人房 Shared Room '!$A$1:$I$30</definedName>
    <definedName name="Recover">[1]Macro1!$A$25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4" l="1"/>
  <c r="G26" i="14"/>
  <c r="B27" i="14" s="1"/>
  <c r="F25" i="14"/>
  <c r="G25" i="14" s="1"/>
  <c r="E25" i="14"/>
  <c r="F24" i="14"/>
  <c r="G24" i="14" s="1"/>
  <c r="E24" i="14"/>
  <c r="G21" i="14"/>
  <c r="D20" i="14"/>
  <c r="G20" i="14" s="1"/>
  <c r="F19" i="14"/>
  <c r="G19" i="14" s="1"/>
  <c r="E19" i="14"/>
  <c r="F18" i="14"/>
  <c r="G18" i="14" s="1"/>
  <c r="E18" i="14"/>
  <c r="G17" i="14"/>
  <c r="F17" i="14"/>
  <c r="E17" i="14"/>
  <c r="F16" i="14"/>
  <c r="G16" i="14" s="1"/>
  <c r="E16" i="14"/>
  <c r="F15" i="14"/>
  <c r="G15" i="14" s="1"/>
  <c r="E15" i="14"/>
  <c r="G16" i="12"/>
  <c r="G15" i="12"/>
  <c r="G14" i="12"/>
  <c r="G13" i="12"/>
  <c r="G12" i="12"/>
  <c r="G16" i="11"/>
  <c r="G15" i="11"/>
  <c r="G14" i="11"/>
  <c r="G13" i="11"/>
  <c r="G12" i="11"/>
  <c r="G20" i="13"/>
  <c r="G19" i="13"/>
  <c r="G18" i="13"/>
  <c r="G17" i="13"/>
  <c r="G16" i="13"/>
  <c r="G15" i="13"/>
  <c r="B21" i="14" l="1"/>
  <c r="E20" i="14"/>
  <c r="B21" i="13"/>
  <c r="D17" i="11" l="1"/>
  <c r="D17" i="12"/>
  <c r="D20" i="13"/>
  <c r="G26" i="13" l="1"/>
  <c r="G23" i="12"/>
  <c r="E25" i="13" l="1"/>
  <c r="F25" i="13"/>
  <c r="G25" i="13" s="1"/>
  <c r="F24" i="13"/>
  <c r="G24" i="13" s="1"/>
  <c r="E24" i="13"/>
  <c r="F19" i="13"/>
  <c r="F18" i="13"/>
  <c r="F17" i="13"/>
  <c r="F16" i="13"/>
  <c r="E16" i="13"/>
  <c r="F15" i="13"/>
  <c r="E19" i="13"/>
  <c r="E18" i="13"/>
  <c r="E17" i="13"/>
  <c r="E15" i="13"/>
  <c r="E20" i="13"/>
  <c r="E22" i="12"/>
  <c r="G22" i="12" s="1"/>
  <c r="E21" i="12"/>
  <c r="G21" i="12" s="1"/>
  <c r="E17" i="12"/>
  <c r="E16" i="12"/>
  <c r="E15" i="12"/>
  <c r="E14" i="12"/>
  <c r="E13" i="12"/>
  <c r="E12" i="12"/>
  <c r="G17" i="11"/>
  <c r="B27" i="13" l="1"/>
  <c r="G27" i="13"/>
  <c r="G24" i="12"/>
  <c r="G17" i="12"/>
  <c r="B24" i="12"/>
  <c r="E17" i="11"/>
  <c r="G21" i="13" l="1"/>
  <c r="B18" i="12"/>
  <c r="G18" i="12"/>
  <c r="E12" i="11" l="1"/>
  <c r="E13" i="11"/>
  <c r="E14" i="11"/>
  <c r="E15" i="11"/>
  <c r="E16" i="11"/>
  <c r="G18" i="11" l="1"/>
  <c r="B18" i="11" l="1"/>
</calcChain>
</file>

<file path=xl/sharedStrings.xml><?xml version="1.0" encoding="utf-8"?>
<sst xmlns="http://schemas.openxmlformats.org/spreadsheetml/2006/main" count="135" uniqueCount="42">
  <si>
    <r>
      <rPr>
        <sz val="12"/>
        <color theme="1"/>
        <rFont val="宋体"/>
      </rPr>
      <t xml:space="preserve">起始讀數
</t>
    </r>
    <r>
      <rPr>
        <sz val="12"/>
        <color theme="1"/>
        <rFont val="Calibri"/>
        <family val="2"/>
      </rPr>
      <t xml:space="preserve">Reading (in) </t>
    </r>
    <phoneticPr fontId="4" type="noConversion"/>
  </si>
  <si>
    <r>
      <rPr>
        <sz val="12"/>
        <color theme="1"/>
        <rFont val="宋体"/>
      </rPr>
      <t xml:space="preserve">結束讀數
</t>
    </r>
    <r>
      <rPr>
        <sz val="12"/>
        <color theme="1"/>
        <rFont val="Calibri"/>
        <family val="2"/>
      </rPr>
      <t>Reading (out)</t>
    </r>
    <phoneticPr fontId="4" type="noConversion"/>
  </si>
  <si>
    <r>
      <rPr>
        <sz val="12"/>
        <color theme="1"/>
        <rFont val="宋体"/>
      </rPr>
      <t>六月</t>
    </r>
    <r>
      <rPr>
        <sz val="12"/>
        <color theme="1"/>
        <rFont val="Calibri"/>
        <family val="2"/>
      </rPr>
      <t xml:space="preserve"> Jun</t>
    </r>
  </si>
  <si>
    <t>3. 請於下方黃色空格內，填上房間各月的讀數以及你的入住及退宿當天的電讀數。
3. Please fill in the room readings for each month and the electrical readings for the day of your check-in and check-out in the yellow space below.</t>
    <phoneticPr fontId="10" type="noConversion"/>
  </si>
  <si>
    <t>入住日期:
Move-in date:
(dd/mm/yyyy)</t>
    <phoneticPr fontId="10" type="noConversion"/>
  </si>
  <si>
    <t>退宿日期:
Move-out date:
(dd/mm/yyyy)</t>
    <phoneticPr fontId="10" type="noConversion"/>
  </si>
  <si>
    <t>當學期曾住宿的月數：
Number of months stayed during the semester :</t>
    <phoneticPr fontId="10" type="noConversion"/>
  </si>
  <si>
    <t>電費單價(每度收費):
Electricity unit rate</t>
    <phoneticPr fontId="4" type="noConversion"/>
  </si>
  <si>
    <t>(自2025年6月1日生效  effective from 1 Jun 2025)</t>
    <phoneticPr fontId="4" type="noConversion"/>
  </si>
  <si>
    <t>電費每月免費額度:
Elect.monthly quota:</t>
  </si>
  <si>
    <t xml:space="preserve">(A)起始讀數
Reading (in) </t>
    <phoneticPr fontId="4" type="noConversion"/>
  </si>
  <si>
    <t>(B)結束讀數
Reading (out)</t>
    <phoneticPr fontId="4" type="noConversion"/>
  </si>
  <si>
    <t>(C)房間用量
Room Usage
(C)=(B)-(A)</t>
    <phoneticPr fontId="4" type="noConversion"/>
  </si>
  <si>
    <t>(D)當月費用(澳門元)
Charge of the month(MOP)
(D)=(C)x每度收費</t>
    <phoneticPr fontId="4" type="noConversion"/>
  </si>
  <si>
    <t>六月 Jun</t>
    <phoneticPr fontId="4" type="noConversion"/>
  </si>
  <si>
    <t>備註：</t>
    <phoneticPr fontId="4" type="noConversion"/>
  </si>
  <si>
    <t>1) 計算結果僅供參考。The result of the above calculation is for reference only.</t>
    <phoneticPr fontId="4" type="noConversion"/>
  </si>
  <si>
    <t>2) 每月不足一元的部分，作一元計。The charge amount will be rounded up to the nearest pataca.</t>
    <phoneticPr fontId="4" type="noConversion"/>
  </si>
  <si>
    <t>(E)暑期的免費額度 Free quota of summer:</t>
    <phoneticPr fontId="4" type="noConversion"/>
  </si>
  <si>
    <t>3. 若你入住期間有室友，請於下方藍方空格內輸入室友電讀數*:
3. If you have a roommate during your stay, please input your roommate's electrical readings in the blue box below:</t>
    <phoneticPr fontId="10" type="noConversion"/>
  </si>
  <si>
    <t>*若不確認室友的入住及退宿當天的電讀數，可參照房間各月的讀數。
If you are not sure about your roommate's electrical readings on the day of check-in and check-out, you can refer to the monthly readings of your room.</t>
    <phoneticPr fontId="10" type="noConversion"/>
  </si>
  <si>
    <t>4. 請於下方黃色空格內，填上房間各月的讀數以及你的入住及退宿當天的電讀數。
4. Please fill in the room readings for each month and the electrical readings for the day of your check-in and check-out in the yellow space below.</t>
    <phoneticPr fontId="10" type="noConversion"/>
  </si>
  <si>
    <t>(C)房間用量
Room Usage
(C)=(B)-(A)</t>
    <phoneticPr fontId="10" type="noConversion"/>
  </si>
  <si>
    <t xml:space="preserve">(D)當月個人使用量
Personal Usage
(D)= (C)- Roommate's share </t>
    <phoneticPr fontId="10" type="noConversion"/>
  </si>
  <si>
    <t>(E)當月費用(澳門元)
Charge of the month(MOP)
(E)=(D)x每度收費</t>
    <phoneticPr fontId="10" type="noConversion"/>
  </si>
  <si>
    <t>(F)暑期的免費額度 Free quota of summer:</t>
    <phoneticPr fontId="4" type="noConversion"/>
  </si>
  <si>
    <t>七月 Jul</t>
    <phoneticPr fontId="4" type="noConversion"/>
  </si>
  <si>
    <r>
      <rPr>
        <sz val="12"/>
        <color theme="1"/>
        <rFont val="宋体"/>
      </rPr>
      <t>七月</t>
    </r>
    <r>
      <rPr>
        <sz val="12"/>
        <color theme="1"/>
        <rFont val="Calibri"/>
        <family val="2"/>
      </rPr>
      <t xml:space="preserve"> Jul</t>
    </r>
    <r>
      <rPr>
        <sz val="12"/>
        <color rgb="FFFF0000"/>
        <rFont val="宋体"/>
      </rPr>
      <t/>
    </r>
    <phoneticPr fontId="4" type="noConversion"/>
  </si>
  <si>
    <t>2. 請於下方橙色空格內，輸入你的退宿日期。於當學期未退宿之宿生，請輸入31/12/2025。
2. Please enter your move-out date in the orange space below. For residents who have not moved out by the end of the semester, please enter 31/12/2025.</t>
  </si>
  <si>
    <t>八月 Aug</t>
  </si>
  <si>
    <t>九月 Sept</t>
  </si>
  <si>
    <t>十月 Oct</t>
  </si>
  <si>
    <t>十一月 Nov</t>
  </si>
  <si>
    <t>十二月 Dec</t>
  </si>
  <si>
    <t>2025/2026學年第一學期研究生宿舍電費模擬計算(單人房)
PGH Electricity Fee Calculation of 1st semester of AY2025/2026 (Single Room)</t>
  </si>
  <si>
    <t>1. 請於下方綠色空格內，輸入你的入住日期。於2025年8月1日之前已入住之宿生，請輸入01/08/2025。
1. Please enter your move-in date in the green space below. For residents who have moved in before  1 August 2025, please enter 01/08/2025.</t>
  </si>
  <si>
    <t>1. 請於下方綠色空格內，輸入你的入住日期。於2025年8月1日之前已入住之宿生，請輸入01/08/2025。
1. Please enter your move-in date in the green space below. For residents who have moved in before 1 Aug 2025, please enter 01/08/2025.</t>
  </si>
  <si>
    <t>2025/2026學年第一學期研究生宿舍電費模擬計算(套房)
PGH Electricity Fee Calculation of 1st semester of AY2025/2026 (Suite)</t>
  </si>
  <si>
    <t>1. 請於下方綠色空格內，輸入你的入住日期。於2025年8月1日之前已入住之宿生，請輸入01/08/2025。
1. Please enter your move-in date in the green space below. For residents who have moved in before 1 August 2025, please enter 01/08/2025.</t>
  </si>
  <si>
    <t>2. 請於下方橙色空格內，輸入你的退宿日期。於當學期未退宿之宿生，請輸入31/12/2025。
2. Please enter your move-out date in the orange space below. For residents who have not moved out by the end of the semester, please enter 31/07/2025.</t>
  </si>
  <si>
    <t>2025/2026學年第一學期研究生宿舍電費模擬計算(雙人房)
PGH Electricity Fee Calculation of 1st semester of AY2025/2026 (Shared Room)</t>
  </si>
  <si>
    <t>2025/2026學年第一學期研究生宿舍電費模擬計算(雙人套房)
PGH Electricity Fee Calculation of 1st semester of AY2025/2026 (Shared Suite)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</si>
</sst>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$-3C09]#,##0.00"/>
    <numFmt numFmtId="166" formatCode="yyyy/mm/dd;@"/>
  </numFmts>
  <fonts count="15">
    <font>
      <sz val="12"/>
      <color theme="1"/>
      <name val="Calibri"/>
      <charset val="134"/>
      <scheme val="minor"/>
    </font>
    <font>
      <sz val="11"/>
      <color theme="1"/>
      <name val="Calibri"/>
      <family val="1"/>
      <charset val="136"/>
      <scheme val="minor"/>
    </font>
    <font>
      <sz val="12"/>
      <color theme="1"/>
      <name val="Calibri"/>
      <family val="1"/>
      <charset val="136"/>
      <scheme val="minor"/>
    </font>
    <font>
      <sz val="10"/>
      <name val="細明體"/>
      <family val="3"/>
      <charset val="136"/>
    </font>
    <font>
      <sz val="9"/>
      <name val="Calibri"/>
      <family val="1"/>
      <charset val="136"/>
      <scheme val="minor"/>
    </font>
    <font>
      <b/>
      <sz val="18"/>
      <color theme="1"/>
      <name val="DengXian"/>
      <family val="3"/>
      <charset val="134"/>
    </font>
    <font>
      <sz val="12"/>
      <color theme="1"/>
      <name val="Calibri"/>
      <family val="2"/>
    </font>
    <font>
      <sz val="12"/>
      <color theme="1"/>
      <name val="宋体"/>
    </font>
    <font>
      <sz val="12"/>
      <color rgb="FFFF0000"/>
      <name val="宋体"/>
    </font>
    <font>
      <b/>
      <sz val="11"/>
      <color theme="1"/>
      <name val="DengXian"/>
      <family val="3"/>
      <charset val="134"/>
    </font>
    <font>
      <sz val="9"/>
      <name val="Calibri"/>
      <family val="2"/>
      <scheme val="minor"/>
    </font>
    <font>
      <sz val="11"/>
      <color theme="1"/>
      <name val="DengXian"/>
      <family val="3"/>
      <charset val="134"/>
    </font>
    <font>
      <sz val="12"/>
      <color theme="1"/>
      <name val="DengXian"/>
      <family val="3"/>
      <charset val="134"/>
    </font>
    <font>
      <b/>
      <sz val="12"/>
      <color theme="1"/>
      <name val="DengXian"/>
      <family val="3"/>
      <charset val="134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5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14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0" borderId="0" xfId="0" applyFont="1" applyAlignment="1" applyProtection="1">
      <alignment horizontal="left" wrapText="1"/>
    </xf>
    <xf numFmtId="14" fontId="11" fillId="6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11" fillId="0" borderId="0" xfId="0" applyNumberFormat="1" applyFont="1"/>
    <xf numFmtId="0" fontId="9" fillId="0" borderId="0" xfId="0" applyFont="1" applyAlignment="1">
      <alignment wrapText="1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/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4" fontId="11" fillId="6" borderId="3" xfId="6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9" fillId="0" borderId="0" xfId="0" applyNumberFormat="1" applyFont="1" applyAlignment="1" applyProtection="1">
      <alignment wrapText="1"/>
    </xf>
    <xf numFmtId="0" fontId="9" fillId="0" borderId="0" xfId="0" applyFont="1" applyAlignment="1" applyProtection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center"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 wrapText="1"/>
    </xf>
  </cellXfs>
  <cellStyles count="7">
    <cellStyle name="Comma" xfId="6" builtinId="3"/>
    <cellStyle name="Normal" xfId="0" builtinId="0"/>
    <cellStyle name="Normal 4 2" xfId="4" xr:uid="{00000000-0005-0000-0000-000000000000}"/>
    <cellStyle name="一般 3 2" xfId="1" xr:uid="{00000000-0005-0000-0000-000002000000}"/>
    <cellStyle name="一般 3 3" xfId="2" xr:uid="{00000000-0005-0000-0000-000003000000}"/>
    <cellStyle name="一般 7" xfId="5" xr:uid="{00000000-0005-0000-0000-000004000000}"/>
    <cellStyle name="千分位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O/Desktop/20190201/201516%20SI%20Hostel%20full%2020160112%20(sabin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5">
          <cell r="A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view="pageBreakPreview" topLeftCell="A5" zoomScaleNormal="70" zoomScaleSheetLayoutView="100" workbookViewId="0">
      <selection activeCell="C12" sqref="C12"/>
    </sheetView>
  </sheetViews>
  <sheetFormatPr defaultColWidth="9" defaultRowHeight="14.25"/>
  <cols>
    <col min="1" max="1" width="9" style="6"/>
    <col min="2" max="2" width="34.875" style="6" customWidth="1"/>
    <col min="3" max="4" width="14.625" style="6" customWidth="1"/>
    <col min="5" max="6" width="22.625" style="6" customWidth="1"/>
    <col min="7" max="7" width="20.875" style="6" customWidth="1"/>
    <col min="8" max="8" width="20.875" style="31" customWidth="1"/>
    <col min="9" max="9" width="11.5" style="6" hidden="1" customWidth="1"/>
    <col min="10" max="10" width="11.125" style="6" bestFit="1" customWidth="1"/>
    <col min="11" max="11" width="10.625" style="6" customWidth="1"/>
    <col min="12" max="16384" width="9" style="6"/>
  </cols>
  <sheetData>
    <row r="1" spans="1:9" ht="45.75" customHeight="1">
      <c r="A1" s="44" t="s">
        <v>37</v>
      </c>
      <c r="B1" s="44"/>
      <c r="C1" s="44"/>
      <c r="D1" s="44"/>
      <c r="E1" s="44"/>
      <c r="F1" s="44"/>
      <c r="G1" s="44"/>
      <c r="H1" s="44"/>
      <c r="I1" s="40">
        <v>45870</v>
      </c>
    </row>
    <row r="2" spans="1:9" ht="45.75" customHeight="1">
      <c r="A2" s="26"/>
      <c r="B2" s="43" t="s">
        <v>38</v>
      </c>
      <c r="C2" s="43"/>
      <c r="D2" s="43"/>
      <c r="E2" s="43"/>
      <c r="F2" s="43"/>
      <c r="G2" s="43"/>
      <c r="H2" s="43"/>
      <c r="I2" s="40">
        <v>46022</v>
      </c>
    </row>
    <row r="3" spans="1:9" ht="45.75" customHeight="1">
      <c r="A3" s="26"/>
      <c r="B3" s="4" t="s">
        <v>4</v>
      </c>
      <c r="C3" s="5"/>
      <c r="I3" s="16"/>
    </row>
    <row r="4" spans="1:9" ht="45.75" customHeight="1">
      <c r="A4" s="26"/>
      <c r="B4" s="43" t="s">
        <v>39</v>
      </c>
      <c r="C4" s="43"/>
      <c r="D4" s="43"/>
      <c r="E4" s="43"/>
      <c r="F4" s="43"/>
      <c r="G4" s="43"/>
      <c r="H4" s="43"/>
    </row>
    <row r="5" spans="1:9" ht="45.75" customHeight="1">
      <c r="A5" s="26"/>
      <c r="B5" s="4" t="s">
        <v>5</v>
      </c>
      <c r="C5" s="37"/>
      <c r="D5" s="7"/>
      <c r="E5" s="7"/>
      <c r="F5" s="7"/>
      <c r="G5" s="7"/>
      <c r="H5" s="32"/>
    </row>
    <row r="6" spans="1:9" ht="30.75" customHeight="1">
      <c r="B6" s="27" t="s">
        <v>7</v>
      </c>
      <c r="C6" s="28">
        <v>1.26</v>
      </c>
      <c r="D6" s="29" t="s">
        <v>8</v>
      </c>
      <c r="E6" s="17"/>
      <c r="F6" s="17"/>
      <c r="G6" s="17"/>
      <c r="H6" s="33"/>
    </row>
    <row r="7" spans="1:9" ht="36" customHeight="1">
      <c r="B7" s="4" t="s">
        <v>9</v>
      </c>
      <c r="C7" s="18">
        <v>200</v>
      </c>
    </row>
    <row r="8" spans="1:9" ht="36" customHeight="1"/>
    <row r="9" spans="1:9" ht="36" customHeight="1">
      <c r="B9" s="43" t="s">
        <v>3</v>
      </c>
      <c r="C9" s="43"/>
      <c r="D9" s="43"/>
      <c r="E9" s="43"/>
      <c r="F9" s="43"/>
      <c r="G9" s="43"/>
      <c r="H9" s="43"/>
    </row>
    <row r="10" spans="1:9" ht="9.75" customHeight="1"/>
    <row r="11" spans="1:9" ht="75" customHeight="1">
      <c r="B11" s="19"/>
      <c r="C11" s="20" t="s">
        <v>10</v>
      </c>
      <c r="D11" s="20" t="s">
        <v>11</v>
      </c>
      <c r="E11" s="47" t="s">
        <v>12</v>
      </c>
      <c r="F11" s="47"/>
      <c r="G11" s="20" t="s">
        <v>13</v>
      </c>
      <c r="H11" s="34"/>
      <c r="I11" s="21"/>
    </row>
    <row r="12" spans="1:9" ht="17.25" customHeight="1">
      <c r="B12" s="39" t="s">
        <v>29</v>
      </c>
      <c r="C12" s="22"/>
      <c r="D12" s="22"/>
      <c r="E12" s="46">
        <f t="shared" ref="E12:E15" si="0">D12-C12</f>
        <v>0</v>
      </c>
      <c r="F12" s="46"/>
      <c r="G12" s="10">
        <f>ROUNDUP(E12*$C$6,0)</f>
        <v>0</v>
      </c>
      <c r="H12" s="30"/>
    </row>
    <row r="13" spans="1:9" ht="17.25" customHeight="1">
      <c r="B13" s="39" t="s">
        <v>30</v>
      </c>
      <c r="C13" s="22"/>
      <c r="D13" s="22"/>
      <c r="E13" s="46">
        <f>D13-C13</f>
        <v>0</v>
      </c>
      <c r="F13" s="46"/>
      <c r="G13" s="10">
        <f t="shared" ref="G13:G16" si="1">ROUNDUP(E13*$C$6,0)</f>
        <v>0</v>
      </c>
      <c r="H13" s="30"/>
    </row>
    <row r="14" spans="1:9" ht="17.25" customHeight="1">
      <c r="B14" s="39" t="s">
        <v>31</v>
      </c>
      <c r="C14" s="22"/>
      <c r="D14" s="22"/>
      <c r="E14" s="46">
        <f>D14-C14</f>
        <v>0</v>
      </c>
      <c r="F14" s="46"/>
      <c r="G14" s="10">
        <f t="shared" si="1"/>
        <v>0</v>
      </c>
      <c r="H14" s="30"/>
    </row>
    <row r="15" spans="1:9" ht="17.25" customHeight="1">
      <c r="B15" s="39" t="s">
        <v>32</v>
      </c>
      <c r="C15" s="22"/>
      <c r="D15" s="22"/>
      <c r="E15" s="46">
        <f t="shared" si="0"/>
        <v>0</v>
      </c>
      <c r="F15" s="46"/>
      <c r="G15" s="10">
        <f t="shared" si="1"/>
        <v>0</v>
      </c>
      <c r="H15" s="30"/>
    </row>
    <row r="16" spans="1:9" ht="17.25" customHeight="1">
      <c r="B16" s="39" t="s">
        <v>33</v>
      </c>
      <c r="C16" s="22"/>
      <c r="D16" s="22"/>
      <c r="E16" s="46">
        <f t="shared" ref="E16" si="2">D16-C16</f>
        <v>0</v>
      </c>
      <c r="F16" s="46"/>
      <c r="G16" s="10">
        <f t="shared" si="1"/>
        <v>0</v>
      </c>
      <c r="H16" s="30"/>
    </row>
    <row r="17" spans="2:8" ht="33" customHeight="1">
      <c r="B17" s="47" t="s">
        <v>6</v>
      </c>
      <c r="C17" s="47"/>
      <c r="D17" s="9">
        <f>IF($C$3=0,0,MONTH($C$5)-MONTH($C$3)+1)</f>
        <v>0</v>
      </c>
      <c r="E17" s="45" t="str">
        <f>"(E) "&amp;D17&amp;"個月的免費額度 Free quota of "&amp;D17&amp;" month(s):"</f>
        <v>(E) 0個月的免費額度 Free quota of 0 month(s):</v>
      </c>
      <c r="F17" s="45"/>
      <c r="G17" s="10">
        <f>-(C7*D17)</f>
        <v>0</v>
      </c>
      <c r="H17" s="30"/>
    </row>
    <row r="18" spans="2:8" ht="33" customHeight="1">
      <c r="B18" s="45" t="str">
        <f>"總應付電量 Total Payable Elect. Unit:"&amp;ROUND(SUM(E12:F16)-IF(SUM(G12:G16)&lt;=-G17,SUM(E12:F16),-G17/#REF!),1)&amp;"，總電費 (澳門元) Total Electricity Fee (MOP):"</f>
        <v>總應付電量 Total Payable Elect. Unit:0，總電費 (澳門元) Total Electricity Fee (MOP):</v>
      </c>
      <c r="C18" s="45"/>
      <c r="D18" s="45"/>
      <c r="E18" s="45"/>
      <c r="F18" s="45"/>
      <c r="G18" s="15" t="str">
        <f>IF(OR(C3="",C5=""),"請輸入入住日期及退宿日期",IF(-G17&gt;=SUM(G12:G16),0,SUM(G12:G16)+G17))</f>
        <v>請輸入入住日期及退宿日期</v>
      </c>
      <c r="H18" s="30"/>
    </row>
    <row r="19" spans="2:8" ht="17.25" customHeight="1">
      <c r="B19" s="24" t="s">
        <v>15</v>
      </c>
      <c r="C19" s="25"/>
      <c r="D19" s="25"/>
      <c r="E19" s="25"/>
      <c r="F19" s="25"/>
      <c r="G19" s="25"/>
    </row>
    <row r="20" spans="2:8">
      <c r="B20" s="6" t="s">
        <v>16</v>
      </c>
    </row>
    <row r="21" spans="2:8">
      <c r="B21" s="6" t="s">
        <v>17</v>
      </c>
    </row>
  </sheetData>
  <sheetProtection algorithmName="SHA-512" hashValue="/UMMsuTGXrq31pevVytZeRGrx/aXEtwjLAjB21mFiJUfdUoh6/VVj+dAEJEY3ipBtasI95YBYc48PP36gMz/uQ==" saltValue="+FyH5xaTlM6Nd2pyemGudg==" spinCount="100000" sheet="1" selectLockedCells="1"/>
  <mergeCells count="13">
    <mergeCell ref="B18:F18"/>
    <mergeCell ref="E15:F15"/>
    <mergeCell ref="E16:F16"/>
    <mergeCell ref="E11:F11"/>
    <mergeCell ref="E12:F12"/>
    <mergeCell ref="E13:F13"/>
    <mergeCell ref="E14:F14"/>
    <mergeCell ref="B17:C17"/>
    <mergeCell ref="B9:H9"/>
    <mergeCell ref="A1:H1"/>
    <mergeCell ref="B4:H4"/>
    <mergeCell ref="B2:H2"/>
    <mergeCell ref="E17:F17"/>
  </mergeCells>
  <phoneticPr fontId="4" type="noConversion"/>
  <dataValidations count="3">
    <dataValidation type="date" allowBlank="1" showInputMessage="1" showErrorMessage="1" sqref="I1" xr:uid="{B1EB17BE-90A3-4428-B05D-070F99B8C2B3}">
      <formula1>I1</formula1>
      <formula2>I2</formula2>
    </dataValidation>
    <dataValidation type="date" allowBlank="1" showInputMessage="1" showErrorMessage="1" sqref="C5" xr:uid="{00000000-0002-0000-0000-000000000000}">
      <formula1>I1</formula1>
      <formula2>I2</formula2>
    </dataValidation>
    <dataValidation type="date" allowBlank="1" showInputMessage="1" showErrorMessage="1" sqref="C3" xr:uid="{F10C7E3C-8E29-41FF-B6BD-79524008E6FB}">
      <formula1>I1</formula1>
      <formula2>I2</formula2>
    </dataValidation>
  </dataValidations>
  <pageMargins left="0.511811023622047" right="0.511811023622047" top="0.74803149606299202" bottom="0.74803149606299202" header="0.31496062992126" footer="0.3149606299212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view="pageBreakPreview" topLeftCell="A5" zoomScale="85" zoomScaleNormal="70" zoomScaleSheetLayoutView="85" workbookViewId="0">
      <selection activeCell="C13" sqref="C13"/>
    </sheetView>
  </sheetViews>
  <sheetFormatPr defaultColWidth="9" defaultRowHeight="14.25"/>
  <cols>
    <col min="1" max="1" width="9" style="6"/>
    <col min="2" max="2" width="34.875" style="6" customWidth="1"/>
    <col min="3" max="4" width="14.625" style="6" customWidth="1"/>
    <col min="5" max="6" width="22.625" style="6" customWidth="1"/>
    <col min="7" max="7" width="20.875" style="6" customWidth="1"/>
    <col min="8" max="8" width="20.875" style="31" customWidth="1"/>
    <col min="9" max="9" width="11.125" style="6" hidden="1" customWidth="1"/>
    <col min="10" max="10" width="9.625" style="6" customWidth="1"/>
    <col min="11" max="16384" width="9" style="6"/>
  </cols>
  <sheetData>
    <row r="1" spans="1:9" ht="45.75" customHeight="1">
      <c r="A1" s="44" t="s">
        <v>34</v>
      </c>
      <c r="B1" s="44"/>
      <c r="C1" s="44"/>
      <c r="D1" s="44"/>
      <c r="E1" s="44"/>
      <c r="F1" s="44"/>
      <c r="G1" s="44"/>
      <c r="H1" s="44"/>
      <c r="I1" s="40">
        <v>45870</v>
      </c>
    </row>
    <row r="2" spans="1:9" ht="45.75" customHeight="1">
      <c r="A2" s="26"/>
      <c r="B2" s="43" t="s">
        <v>36</v>
      </c>
      <c r="C2" s="43"/>
      <c r="D2" s="43"/>
      <c r="E2" s="43"/>
      <c r="F2" s="43"/>
      <c r="G2" s="43"/>
      <c r="H2" s="43"/>
      <c r="I2" s="40">
        <v>46022</v>
      </c>
    </row>
    <row r="3" spans="1:9" ht="45.75" customHeight="1">
      <c r="A3" s="26"/>
      <c r="B3" s="4" t="s">
        <v>4</v>
      </c>
      <c r="C3" s="5"/>
    </row>
    <row r="4" spans="1:9" ht="45.75" customHeight="1">
      <c r="A4" s="26"/>
      <c r="B4" s="43" t="s">
        <v>28</v>
      </c>
      <c r="C4" s="43"/>
      <c r="D4" s="43"/>
      <c r="E4" s="43"/>
      <c r="F4" s="43"/>
      <c r="G4" s="43"/>
      <c r="H4" s="43"/>
    </row>
    <row r="5" spans="1:9" ht="45.75" customHeight="1">
      <c r="A5" s="26"/>
      <c r="B5" s="4" t="s">
        <v>5</v>
      </c>
      <c r="C5" s="8"/>
      <c r="D5" s="7"/>
      <c r="E5" s="7"/>
      <c r="F5" s="7"/>
      <c r="G5" s="7"/>
      <c r="H5" s="32"/>
    </row>
    <row r="6" spans="1:9" ht="30.75" customHeight="1">
      <c r="B6" s="27" t="s">
        <v>7</v>
      </c>
      <c r="C6" s="28">
        <v>1.26</v>
      </c>
      <c r="D6" s="29" t="s">
        <v>8</v>
      </c>
      <c r="E6" s="17"/>
      <c r="F6" s="17"/>
      <c r="G6" s="17"/>
      <c r="H6" s="33"/>
    </row>
    <row r="7" spans="1:9" ht="36" customHeight="1">
      <c r="B7" s="4" t="s">
        <v>9</v>
      </c>
      <c r="C7" s="18">
        <v>100</v>
      </c>
    </row>
    <row r="8" spans="1:9" ht="36" customHeight="1"/>
    <row r="9" spans="1:9" ht="36" customHeight="1">
      <c r="B9" s="43" t="s">
        <v>3</v>
      </c>
      <c r="C9" s="43"/>
      <c r="D9" s="43"/>
      <c r="E9" s="43"/>
      <c r="F9" s="43"/>
      <c r="G9" s="43"/>
      <c r="H9" s="43"/>
    </row>
    <row r="10" spans="1:9" ht="9.75" customHeight="1"/>
    <row r="11" spans="1:9" ht="75" customHeight="1">
      <c r="B11" s="19"/>
      <c r="C11" s="20" t="s">
        <v>10</v>
      </c>
      <c r="D11" s="20" t="s">
        <v>11</v>
      </c>
      <c r="E11" s="47" t="s">
        <v>12</v>
      </c>
      <c r="F11" s="47"/>
      <c r="G11" s="20" t="s">
        <v>13</v>
      </c>
      <c r="H11" s="34"/>
    </row>
    <row r="12" spans="1:9" ht="17.25" customHeight="1">
      <c r="B12" s="39" t="s">
        <v>29</v>
      </c>
      <c r="C12" s="22"/>
      <c r="D12" s="22"/>
      <c r="E12" s="46">
        <f t="shared" ref="E12:E16" si="0">D12-C12</f>
        <v>0</v>
      </c>
      <c r="F12" s="46"/>
      <c r="G12" s="10">
        <f>ROUNDUP(E12*$C$6,0)</f>
        <v>0</v>
      </c>
      <c r="H12" s="30"/>
    </row>
    <row r="13" spans="1:9" ht="17.25" customHeight="1">
      <c r="B13" s="39" t="s">
        <v>30</v>
      </c>
      <c r="C13" s="22"/>
      <c r="D13" s="22"/>
      <c r="E13" s="46">
        <f t="shared" si="0"/>
        <v>0</v>
      </c>
      <c r="F13" s="46"/>
      <c r="G13" s="10">
        <f t="shared" ref="G13:G16" si="1">ROUNDUP(E13*$C$6,0)</f>
        <v>0</v>
      </c>
      <c r="H13" s="30"/>
    </row>
    <row r="14" spans="1:9" ht="17.25" customHeight="1">
      <c r="B14" s="39" t="s">
        <v>31</v>
      </c>
      <c r="C14" s="22"/>
      <c r="D14" s="22"/>
      <c r="E14" s="46">
        <f t="shared" si="0"/>
        <v>0</v>
      </c>
      <c r="F14" s="46"/>
      <c r="G14" s="10">
        <f t="shared" si="1"/>
        <v>0</v>
      </c>
      <c r="H14" s="30"/>
    </row>
    <row r="15" spans="1:9" ht="17.25" customHeight="1">
      <c r="B15" s="39" t="s">
        <v>32</v>
      </c>
      <c r="C15" s="22"/>
      <c r="D15" s="22"/>
      <c r="E15" s="46">
        <f t="shared" si="0"/>
        <v>0</v>
      </c>
      <c r="F15" s="46"/>
      <c r="G15" s="10">
        <f t="shared" si="1"/>
        <v>0</v>
      </c>
      <c r="H15" s="30"/>
    </row>
    <row r="16" spans="1:9" ht="17.25" customHeight="1">
      <c r="B16" s="39" t="s">
        <v>33</v>
      </c>
      <c r="C16" s="22"/>
      <c r="D16" s="22"/>
      <c r="E16" s="46">
        <f t="shared" si="0"/>
        <v>0</v>
      </c>
      <c r="F16" s="46"/>
      <c r="G16" s="10">
        <f t="shared" si="1"/>
        <v>0</v>
      </c>
      <c r="H16" s="30"/>
    </row>
    <row r="17" spans="2:8" ht="33" customHeight="1">
      <c r="B17" s="47" t="s">
        <v>6</v>
      </c>
      <c r="C17" s="47"/>
      <c r="D17" s="9">
        <f>IF($C$3=0,0,MONTH($C$5)-MONTH($C$3)+1)</f>
        <v>0</v>
      </c>
      <c r="E17" s="45" t="str">
        <f>"(E) "&amp;D17&amp;"個月的免費額度 Free quota of "&amp;D17&amp;" month(s):"</f>
        <v>(E) 0個月的免費額度 Free quota of 0 month(s):</v>
      </c>
      <c r="F17" s="45"/>
      <c r="G17" s="10">
        <f>-(C7*D17)</f>
        <v>0</v>
      </c>
      <c r="H17" s="30"/>
    </row>
    <row r="18" spans="2:8" ht="33" customHeight="1">
      <c r="B18" s="45" t="str">
        <f>"總應付電量 Total Payable Elect. Unit:"&amp;ROUND(SUM(E12:F16)-IF(SUM(G12:G16)&lt;=-G17,SUM(E12:F16),-G17/#REF!),1)&amp;"，總電費 (澳門元) Total Electricity Fee (MOP):"</f>
        <v>總應付電量 Total Payable Elect. Unit:0，總電費 (澳門元) Total Electricity Fee (MOP):</v>
      </c>
      <c r="C18" s="45"/>
      <c r="D18" s="45"/>
      <c r="E18" s="45"/>
      <c r="F18" s="45"/>
      <c r="G18" s="15" t="str">
        <f>IF(OR(C3="",C5=""),"請輸入入住日期及退宿日期",IF(-G17&gt;=SUM(G12:G16),0,SUM(G12:G16)+G17))</f>
        <v>請輸入入住日期及退宿日期</v>
      </c>
      <c r="H18" s="30"/>
    </row>
    <row r="19" spans="2:8" s="23" customFormat="1" ht="33" customHeight="1">
      <c r="B19" s="11"/>
      <c r="C19" s="11"/>
      <c r="D19" s="12"/>
      <c r="E19" s="13"/>
      <c r="F19" s="13"/>
      <c r="G19" s="14"/>
      <c r="H19" s="30"/>
    </row>
    <row r="20" spans="2:8" ht="75" hidden="1" customHeight="1">
      <c r="B20" s="19"/>
      <c r="C20" s="20" t="s">
        <v>10</v>
      </c>
      <c r="D20" s="20" t="s">
        <v>11</v>
      </c>
      <c r="E20" s="47" t="s">
        <v>12</v>
      </c>
      <c r="F20" s="47"/>
      <c r="G20" s="20" t="s">
        <v>13</v>
      </c>
      <c r="H20" s="34"/>
    </row>
    <row r="21" spans="2:8" ht="17.25" hidden="1" customHeight="1">
      <c r="B21" s="20" t="s">
        <v>14</v>
      </c>
      <c r="C21" s="22"/>
      <c r="D21" s="22"/>
      <c r="E21" s="46">
        <f t="shared" ref="E21:E22" si="2">D21-C21</f>
        <v>0</v>
      </c>
      <c r="F21" s="46"/>
      <c r="G21" s="10">
        <f>ROUNDUP(E21*$C$6,0)</f>
        <v>0</v>
      </c>
      <c r="H21" s="30"/>
    </row>
    <row r="22" spans="2:8" ht="17.25" hidden="1" customHeight="1">
      <c r="B22" s="20" t="s">
        <v>26</v>
      </c>
      <c r="C22" s="22"/>
      <c r="D22" s="22"/>
      <c r="E22" s="46">
        <f t="shared" si="2"/>
        <v>0</v>
      </c>
      <c r="F22" s="46"/>
      <c r="G22" s="10">
        <f>ROUNDUP(E22*$C$6,0)</f>
        <v>0</v>
      </c>
      <c r="H22" s="30"/>
    </row>
    <row r="23" spans="2:8" ht="33" hidden="1" customHeight="1">
      <c r="B23" s="45" t="s">
        <v>18</v>
      </c>
      <c r="C23" s="45"/>
      <c r="D23" s="45"/>
      <c r="E23" s="45"/>
      <c r="F23" s="45"/>
      <c r="G23" s="10" t="e">
        <f>IF(OR(MONTH(C3)&lt;6,MONTH(C3)=6),-100,0)+IF(C5&lt;#REF!,0,IF(OR(C5=#REF!,C5&lt;#REF!),-80,-100))</f>
        <v>#REF!</v>
      </c>
      <c r="H23" s="30"/>
    </row>
    <row r="24" spans="2:8" ht="33" hidden="1" customHeight="1">
      <c r="B24" s="45" t="e">
        <f>"總應付電量 Total Payable Elect. Unit:"&amp;ROUND(SUM(E21:F22)-IF(SUM(G21:G22)&lt;=-G23,SUM(E21:F22),-G23/C6),1)&amp;"，總電費 (澳門元) Total Electricity Fee (MOP):"</f>
        <v>#REF!</v>
      </c>
      <c r="C24" s="45"/>
      <c r="D24" s="45"/>
      <c r="E24" s="45"/>
      <c r="F24" s="45"/>
      <c r="G24" s="15" t="str">
        <f>IF(OR(C3="",C5=""),"請輸入入住日期及退宿日期",IF(-G23&gt;=SUM(G21:G22),0,SUM(G21:G22)+G23))</f>
        <v>請輸入入住日期及退宿日期</v>
      </c>
      <c r="H24" s="30"/>
    </row>
    <row r="25" spans="2:8" ht="17.25" customHeight="1">
      <c r="B25" s="24" t="s">
        <v>15</v>
      </c>
      <c r="C25" s="25"/>
      <c r="D25" s="25"/>
      <c r="E25" s="25"/>
      <c r="F25" s="25"/>
      <c r="G25" s="25"/>
    </row>
    <row r="26" spans="2:8">
      <c r="B26" s="6" t="s">
        <v>16</v>
      </c>
    </row>
    <row r="27" spans="2:8">
      <c r="B27" s="6" t="s">
        <v>17</v>
      </c>
    </row>
  </sheetData>
  <sheetProtection algorithmName="SHA-512" hashValue="TPXxQ3OtY3Y6rxJIF2lLrM9HuCZ3JFj78mbVR1i1QlbEm312ses2M3naOUROnI4y0ZLc0moVSDV4Av0hDCe2DQ==" saltValue="ndByw8INvwKY0HntsFX3vA==" spinCount="100000" sheet="1" selectLockedCells="1"/>
  <mergeCells count="18">
    <mergeCell ref="E12:F12"/>
    <mergeCell ref="A1:H1"/>
    <mergeCell ref="B2:H2"/>
    <mergeCell ref="B4:H4"/>
    <mergeCell ref="B9:H9"/>
    <mergeCell ref="E11:F11"/>
    <mergeCell ref="E13:F13"/>
    <mergeCell ref="E14:F14"/>
    <mergeCell ref="E15:F15"/>
    <mergeCell ref="E16:F16"/>
    <mergeCell ref="B17:C17"/>
    <mergeCell ref="E17:F17"/>
    <mergeCell ref="B24:F24"/>
    <mergeCell ref="B18:F18"/>
    <mergeCell ref="E20:F20"/>
    <mergeCell ref="E21:F21"/>
    <mergeCell ref="E22:F22"/>
    <mergeCell ref="B23:F23"/>
  </mergeCells>
  <phoneticPr fontId="4" type="noConversion"/>
  <dataValidations count="3">
    <dataValidation type="date" allowBlank="1" showInputMessage="1" showErrorMessage="1" sqref="I1" xr:uid="{55A13855-A42E-4866-8419-BC54FD6C5D5C}">
      <formula1>I1</formula1>
      <formula2>I2</formula2>
    </dataValidation>
    <dataValidation type="date" allowBlank="1" showInputMessage="1" showErrorMessage="1" sqref="C5" xr:uid="{00000000-0002-0000-0100-000000000000}">
      <formula1>I1</formula1>
      <formula2>I2</formula2>
    </dataValidation>
    <dataValidation type="date" allowBlank="1" showInputMessage="1" showErrorMessage="1" sqref="C3" xr:uid="{DAFAB215-E723-457F-A2EE-E5CEDC436BC6}">
      <formula1>I1</formula1>
      <formula2>I2</formula2>
    </dataValidation>
  </dataValidations>
  <pageMargins left="0.511811023622047" right="0.511811023622047" top="0.74803149606299202" bottom="0.74803149606299202" header="0.31496062992126" footer="0.31496062992126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5C8F-AE59-4471-A5FB-E4B3203B9159}">
  <sheetPr>
    <pageSetUpPr fitToPage="1"/>
  </sheetPr>
  <dimension ref="A1:J30"/>
  <sheetViews>
    <sheetView tabSelected="1" view="pageBreakPreview" zoomScaleNormal="70" zoomScaleSheetLayoutView="100" workbookViewId="0">
      <selection activeCell="C3" sqref="C3"/>
    </sheetView>
  </sheetViews>
  <sheetFormatPr defaultColWidth="9" defaultRowHeight="14.25"/>
  <cols>
    <col min="1" max="1" width="9" style="6"/>
    <col min="2" max="2" width="34.875" style="6" customWidth="1"/>
    <col min="3" max="4" width="14.625" style="6" customWidth="1"/>
    <col min="5" max="6" width="22.625" style="6" customWidth="1"/>
    <col min="7" max="7" width="21.5" style="6" customWidth="1"/>
    <col min="8" max="8" width="24.75" style="31" customWidth="1"/>
    <col min="9" max="9" width="24.75" style="6" customWidth="1"/>
    <col min="10" max="10" width="11.125" style="6" hidden="1" customWidth="1"/>
    <col min="11" max="11" width="9" style="6"/>
    <col min="12" max="12" width="10.875" style="6" customWidth="1"/>
    <col min="13" max="16384" width="9" style="6"/>
  </cols>
  <sheetData>
    <row r="1" spans="1:10" ht="45.75" customHeight="1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0">
        <v>45870</v>
      </c>
    </row>
    <row r="2" spans="1:10" ht="45.75" customHeight="1">
      <c r="A2" s="26"/>
      <c r="B2" s="43" t="s">
        <v>35</v>
      </c>
      <c r="C2" s="43"/>
      <c r="D2" s="43"/>
      <c r="E2" s="43"/>
      <c r="G2" s="48" t="s">
        <v>19</v>
      </c>
      <c r="H2" s="49"/>
      <c r="I2" s="49"/>
      <c r="J2" s="40">
        <v>46022</v>
      </c>
    </row>
    <row r="3" spans="1:10" ht="45.75" customHeight="1">
      <c r="A3" s="26"/>
      <c r="B3" s="4" t="s">
        <v>4</v>
      </c>
      <c r="C3" s="5"/>
      <c r="G3" s="50" t="s">
        <v>20</v>
      </c>
      <c r="H3" s="50"/>
      <c r="I3" s="50"/>
      <c r="J3" s="16"/>
    </row>
    <row r="4" spans="1:10" ht="45.75" customHeight="1">
      <c r="A4" s="26"/>
      <c r="B4" s="43" t="s">
        <v>28</v>
      </c>
      <c r="C4" s="43"/>
      <c r="D4" s="43"/>
      <c r="E4" s="43"/>
      <c r="G4" s="2"/>
      <c r="H4" s="1" t="s">
        <v>0</v>
      </c>
      <c r="I4" s="1" t="s">
        <v>1</v>
      </c>
    </row>
    <row r="5" spans="1:10" ht="45.75" customHeight="1">
      <c r="A5" s="26"/>
      <c r="B5" s="4" t="s">
        <v>5</v>
      </c>
      <c r="C5" s="8"/>
      <c r="D5" s="41"/>
      <c r="E5" s="41"/>
      <c r="F5" s="41"/>
      <c r="G5" s="42" t="s">
        <v>29</v>
      </c>
      <c r="H5" s="3"/>
      <c r="I5" s="3"/>
    </row>
    <row r="6" spans="1:10" ht="30.75" customHeight="1">
      <c r="B6" s="27" t="s">
        <v>7</v>
      </c>
      <c r="C6" s="28">
        <v>1.26</v>
      </c>
      <c r="D6" s="29" t="s">
        <v>8</v>
      </c>
      <c r="F6" s="17"/>
      <c r="G6" s="42" t="s">
        <v>30</v>
      </c>
      <c r="H6" s="3"/>
      <c r="I6" s="3"/>
    </row>
    <row r="7" spans="1:10" ht="36" customHeight="1">
      <c r="B7" s="4" t="s">
        <v>9</v>
      </c>
      <c r="C7" s="18">
        <v>100</v>
      </c>
      <c r="G7" s="42" t="s">
        <v>31</v>
      </c>
      <c r="H7" s="3"/>
      <c r="I7" s="3"/>
    </row>
    <row r="8" spans="1:10" ht="36" customHeight="1">
      <c r="G8" s="42" t="s">
        <v>32</v>
      </c>
      <c r="H8" s="3"/>
      <c r="I8" s="3"/>
    </row>
    <row r="9" spans="1:10" ht="36" customHeight="1">
      <c r="B9" s="34"/>
      <c r="C9" s="14"/>
      <c r="G9" s="42" t="s">
        <v>33</v>
      </c>
      <c r="H9" s="3"/>
      <c r="I9" s="3"/>
    </row>
    <row r="10" spans="1:10" ht="36" hidden="1" customHeight="1">
      <c r="G10" s="1" t="s">
        <v>2</v>
      </c>
      <c r="H10" s="3"/>
      <c r="I10" s="3"/>
    </row>
    <row r="11" spans="1:10" ht="36" hidden="1" customHeight="1">
      <c r="B11" s="41"/>
      <c r="C11" s="41"/>
      <c r="D11" s="41"/>
      <c r="E11" s="41"/>
      <c r="F11" s="41"/>
      <c r="G11" s="1" t="s">
        <v>27</v>
      </c>
      <c r="H11" s="3"/>
      <c r="I11" s="3"/>
    </row>
    <row r="12" spans="1:10" ht="42" customHeight="1">
      <c r="B12" s="43" t="s">
        <v>21</v>
      </c>
      <c r="C12" s="43"/>
      <c r="D12" s="43"/>
      <c r="E12" s="43"/>
      <c r="F12" s="43"/>
      <c r="G12" s="31"/>
      <c r="H12" s="34"/>
      <c r="I12" s="21"/>
    </row>
    <row r="13" spans="1:10" ht="9.75" customHeight="1"/>
    <row r="14" spans="1:10" ht="75" customHeight="1">
      <c r="B14" s="19"/>
      <c r="C14" s="42" t="s">
        <v>10</v>
      </c>
      <c r="D14" s="42" t="s">
        <v>11</v>
      </c>
      <c r="E14" s="35" t="s">
        <v>22</v>
      </c>
      <c r="F14" s="35" t="s">
        <v>23</v>
      </c>
      <c r="G14" s="35" t="s">
        <v>24</v>
      </c>
    </row>
    <row r="15" spans="1:10" ht="17.25" customHeight="1">
      <c r="B15" s="42" t="s">
        <v>29</v>
      </c>
      <c r="C15" s="22"/>
      <c r="D15" s="22"/>
      <c r="E15" s="36">
        <f>D15-C15</f>
        <v>0</v>
      </c>
      <c r="F15" s="36">
        <f>IF(AND(C15=H5,D15=I5),(D15-C15)/2,IF(AND(H5=0,I5=0),D15-C15,IF(AND(C15&lt;H5,D15=I5),(H5-C15)+(D15-H5)/2,IF(AND(C15=H5,D15&lt;I5),(D15-C15)/2,IF(AND(C15&gt;H5,D15=I5),(D15-C15)/2,IF(AND(C15=H5,D15&gt;I5),(I5-C15)/2+D15-I5,IF(AND(C15&gt;H5,D15&lt;I5),(D15-C15)/2,IF(AND(C15&lt;H5,D15&gt;I5),(H5-C15+D15-I5)+(I5-H5)/2,"Pls input reading correctly"))))))))</f>
        <v>0</v>
      </c>
      <c r="G15" s="10">
        <f>ROUNDUP(F15*C6,0)</f>
        <v>0</v>
      </c>
      <c r="H15" s="30"/>
    </row>
    <row r="16" spans="1:10" ht="17.25" customHeight="1">
      <c r="B16" s="42" t="s">
        <v>30</v>
      </c>
      <c r="C16" s="22"/>
      <c r="D16" s="22"/>
      <c r="E16" s="36">
        <f>D16-C16</f>
        <v>0</v>
      </c>
      <c r="F16" s="36">
        <f>IF(AND(C16=H6,D16=I6),(D16-C16)/2,IF(AND(H6=0,I6=0),D16-C16,IF(AND(C16&lt;H6,D16=I6),(H6-C16)+(D16-H6)/2,IF(AND(C16=H6,D16&lt;I6),(D16-C16)/2,IF(AND(C16&gt;H6,D16=I6),(D16-C16)/2,IF(AND(C16=H6,D16&gt;I6),(I6-C16)/2+D16-I6,IF(AND(C16&gt;H6,D16&lt;I6),(D16-C16)/2,IF(AND(C16&lt;H6,D16&gt;I6),(H6-C16+D16-I6)+(I6-H6)/2,"Pls input reading correctly"))))))))</f>
        <v>0</v>
      </c>
      <c r="G16" s="10">
        <f>ROUNDUP(F16*C6,0)</f>
        <v>0</v>
      </c>
      <c r="H16" s="30"/>
    </row>
    <row r="17" spans="2:9" ht="17.25" customHeight="1">
      <c r="B17" s="42" t="s">
        <v>31</v>
      </c>
      <c r="C17" s="22"/>
      <c r="D17" s="22"/>
      <c r="E17" s="36">
        <f t="shared" ref="E17:E19" si="0">D17-C17</f>
        <v>0</v>
      </c>
      <c r="F17" s="36">
        <f t="shared" ref="F17:F19" si="1">IF(AND(C17=H7,D17=I7),(D17-C17)/2,IF(AND(H7=0,I7=0),D17-C17,IF(AND(C17&lt;H7,D17=I7),(H7-C17)+(D17-H7)/2,IF(AND(C17=H7,D17&lt;I7),(D17-C17)/2,IF(AND(C17&gt;H7,D17=I7),(D17-C17)/2,IF(AND(C17=H7,D17&gt;I7),(I7-C17)/2+D17-I7,IF(AND(C17&gt;H7,D17&lt;I7),(D17-C17)/2,IF(AND(C17&lt;H7,D17&gt;I7),(H7-C17+D17-I7)+(I7-H7)/2,"Pls input reading correctly"))))))))</f>
        <v>0</v>
      </c>
      <c r="G17" s="10">
        <f>ROUNDUP(F17*C6,0)</f>
        <v>0</v>
      </c>
      <c r="H17" s="30"/>
    </row>
    <row r="18" spans="2:9" ht="17.25" customHeight="1">
      <c r="B18" s="42" t="s">
        <v>32</v>
      </c>
      <c r="C18" s="22"/>
      <c r="D18" s="22"/>
      <c r="E18" s="36">
        <f t="shared" si="0"/>
        <v>0</v>
      </c>
      <c r="F18" s="36">
        <f t="shared" si="1"/>
        <v>0</v>
      </c>
      <c r="G18" s="10">
        <f>ROUNDUP(F18*C6,0)</f>
        <v>0</v>
      </c>
      <c r="H18" s="30"/>
    </row>
    <row r="19" spans="2:9" ht="17.25" customHeight="1">
      <c r="B19" s="42" t="s">
        <v>33</v>
      </c>
      <c r="C19" s="22"/>
      <c r="D19" s="22"/>
      <c r="E19" s="36">
        <f t="shared" si="0"/>
        <v>0</v>
      </c>
      <c r="F19" s="36">
        <f t="shared" si="1"/>
        <v>0</v>
      </c>
      <c r="G19" s="10">
        <f>ROUNDUP(F19*C6,0)</f>
        <v>0</v>
      </c>
      <c r="H19" s="30"/>
    </row>
    <row r="20" spans="2:9" ht="33" customHeight="1">
      <c r="B20" s="47" t="s">
        <v>6</v>
      </c>
      <c r="C20" s="47"/>
      <c r="D20" s="9">
        <f>IF($C$3=0,0,MONTH($C$5)-MONTH($C$3)+1)</f>
        <v>0</v>
      </c>
      <c r="E20" s="45" t="str">
        <f>"(F) "&amp;D20&amp;"個月的免費額度 Free quota of "&amp;D20&amp;" month(s):"</f>
        <v>(F) 0個月的免費額度 Free quota of 0 month(s):</v>
      </c>
      <c r="F20" s="45"/>
      <c r="G20" s="10">
        <f>-(C7*D20)</f>
        <v>0</v>
      </c>
      <c r="H20" s="30"/>
    </row>
    <row r="21" spans="2:9" ht="33" customHeight="1">
      <c r="B21" s="45" t="str">
        <f>"總應付電量 Total Payable Elect. Unit:"&amp;ROUND(SUM(F15:F19)-IF(SUM(G15:G19)&lt;=-G20,SUM(F15:F19),-G20/C6),1)&amp;"，總電費 (澳門元) Total Electricity Fee (MOP):"</f>
        <v>總應付電量 Total Payable Elect. Unit:0，總電費 (澳門元) Total Electricity Fee (MOP):</v>
      </c>
      <c r="C21" s="45"/>
      <c r="D21" s="45"/>
      <c r="E21" s="45"/>
      <c r="F21" s="45"/>
      <c r="G21" s="15" t="str">
        <f>IF(OR(C3="",C5=""),"請輸入入住日期及退宿日期",IF(-G20&gt;=SUM(G15:G19),0,SUM(G15:G19)+G20))</f>
        <v>請輸入入住日期及退宿日期</v>
      </c>
      <c r="H21" s="30"/>
    </row>
    <row r="22" spans="2:9" s="23" customFormat="1" ht="33" customHeight="1">
      <c r="B22" s="11"/>
      <c r="C22" s="11"/>
      <c r="D22" s="12"/>
      <c r="E22" s="13"/>
      <c r="F22" s="13"/>
      <c r="G22" s="14"/>
      <c r="H22" s="30"/>
    </row>
    <row r="23" spans="2:9" ht="75" hidden="1" customHeight="1">
      <c r="B23" s="19"/>
      <c r="C23" s="42" t="s">
        <v>10</v>
      </c>
      <c r="D23" s="42" t="s">
        <v>11</v>
      </c>
      <c r="E23" s="35" t="s">
        <v>22</v>
      </c>
      <c r="F23" s="35" t="s">
        <v>23</v>
      </c>
      <c r="G23" s="35" t="s">
        <v>24</v>
      </c>
      <c r="H23" s="34"/>
      <c r="I23" s="21"/>
    </row>
    <row r="24" spans="2:9" ht="17.25" hidden="1" customHeight="1">
      <c r="B24" s="42" t="s">
        <v>14</v>
      </c>
      <c r="C24" s="22"/>
      <c r="D24" s="22"/>
      <c r="E24" s="36">
        <f>D24-C24</f>
        <v>0</v>
      </c>
      <c r="F24" s="36">
        <f>IF(AND(C24=H10,D24=I10),(D24-C24)/2,IF(AND(H10=0,I10=0),D24-C24,IF(AND(C24&lt;H10,D24=I10),(H10-C24)+(D24-H10)/2,IF(AND(C24=H10,D24&lt;I10),(D24-C24)/2,IF(AND(C24&gt;H10,D24=I10),(D24-C24)/2,IF(AND(C24=H10,D24&gt;I10),(I10-C24)/2+D24-I10,IF(AND(C24&gt;H10,D24&lt;I10),(D24-C24)/2,IF(AND(C24&lt;H10,D24&gt;I10),(H10-C24+D24-I10)+(I10-H10)/2,"Pls input reading correctly"))))))))</f>
        <v>0</v>
      </c>
      <c r="G24" s="10">
        <f>ROUNDUP(F24*$C$6,0)</f>
        <v>0</v>
      </c>
      <c r="H24" s="30"/>
    </row>
    <row r="25" spans="2:9" ht="17.25" hidden="1" customHeight="1">
      <c r="B25" s="42" t="s">
        <v>26</v>
      </c>
      <c r="C25" s="22"/>
      <c r="D25" s="22"/>
      <c r="E25" s="36">
        <f t="shared" ref="E25" si="2">D25-C25</f>
        <v>0</v>
      </c>
      <c r="F25" s="36">
        <f>IF(AND(C25=H11,D25=I11),(D25-C25)/2,IF(AND(H11=0,I11=0),D25-C25,IF(AND(C25&lt;H11,D25=I11),(H11-C25)+(D25-H11)/2,IF(AND(C25=H11,D25&lt;I11),(D25-C25)/2,IF(AND(C25&gt;H11,D25=I11),(D25-C25)/2,IF(AND(C25=H11,D25&gt;I11),(I11-C25)/2+D25-I11,IF(AND(C25&gt;H11,D25&lt;I11),(D25-C25)/2,IF(AND(C25&lt;H11,D25&gt;I11),(H11-C25+D25-I11)+(I11-H11)/2,"Pls input reading correctly"))))))))</f>
        <v>0</v>
      </c>
      <c r="G25" s="10">
        <f>ROUNDUP(F25*$C$6,0)</f>
        <v>0</v>
      </c>
      <c r="H25" s="30"/>
    </row>
    <row r="26" spans="2:9" ht="33" hidden="1" customHeight="1">
      <c r="B26" s="45" t="s">
        <v>25</v>
      </c>
      <c r="C26" s="45"/>
      <c r="D26" s="45"/>
      <c r="E26" s="45"/>
      <c r="F26" s="45"/>
      <c r="G26" s="10" t="e">
        <f>IF(OR(MONTH(C3)&lt;6,MONTH(C3)=6),-100,0)+IF(C5&lt;#REF!,0,IF(OR(C5=J3,C5&lt;J3),-80,-100))</f>
        <v>#REF!</v>
      </c>
      <c r="H26" s="30"/>
    </row>
    <row r="27" spans="2:9" ht="33" hidden="1" customHeight="1">
      <c r="B27" s="45" t="e">
        <f>"總應付電量 Total Payable Elect. Unit:"&amp;ROUND(SUM(F24:F25)-IF(SUM(G24:G25)&lt;=-G26,SUM(F24:F25),-G26/C6),1)&amp;"，總電費 (澳門元) Total Electricity Fee (MOP):"</f>
        <v>#REF!</v>
      </c>
      <c r="C27" s="45"/>
      <c r="D27" s="45"/>
      <c r="E27" s="45"/>
      <c r="F27" s="45"/>
      <c r="G27" s="15" t="str">
        <f>IF(OR(C3="",C5=""),"請輸入入住日期及退宿日期",IF(-G26&gt;=SUM(G24:G25),0,SUM(G24:G25)+G26))</f>
        <v>請輸入入住日期及退宿日期</v>
      </c>
      <c r="H27" s="30"/>
    </row>
    <row r="28" spans="2:9" ht="17.25" customHeight="1">
      <c r="B28" s="24" t="s">
        <v>15</v>
      </c>
      <c r="C28" s="25"/>
      <c r="D28" s="25"/>
      <c r="E28" s="25"/>
      <c r="F28" s="25"/>
      <c r="G28" s="25"/>
    </row>
    <row r="29" spans="2:9">
      <c r="B29" s="6" t="s">
        <v>16</v>
      </c>
    </row>
    <row r="30" spans="2:9">
      <c r="B30" s="6" t="s">
        <v>17</v>
      </c>
    </row>
  </sheetData>
  <sheetProtection algorithmName="SHA-512" hashValue="S5fzncY3V0UIkbCLKso/2EKntgoMnqur5AGD2ol4IN+g2FXuLzJ7huXhmBx8bTS1Eh5jgJyA/m6y7DZgJO+f9w==" saltValue="Sb4OIY/NLmok55Eset1tRA==" spinCount="100000" sheet="1" selectLockedCells="1"/>
  <mergeCells count="11">
    <mergeCell ref="B12:F12"/>
    <mergeCell ref="A1:I1"/>
    <mergeCell ref="B2:E2"/>
    <mergeCell ref="G2:I2"/>
    <mergeCell ref="G3:I3"/>
    <mergeCell ref="B4:E4"/>
    <mergeCell ref="B20:C20"/>
    <mergeCell ref="E20:F20"/>
    <mergeCell ref="B21:F21"/>
    <mergeCell ref="B26:F26"/>
    <mergeCell ref="B27:F27"/>
  </mergeCells>
  <dataValidations count="3">
    <dataValidation type="date" allowBlank="1" showInputMessage="1" showErrorMessage="1" sqref="C3" xr:uid="{B5CA6975-916F-4A9D-A80F-52C5E0BB5395}">
      <formula1>J1</formula1>
      <formula2>J2</formula2>
    </dataValidation>
    <dataValidation type="date" allowBlank="1" showInputMessage="1" showErrorMessage="1" sqref="C5" xr:uid="{6731E628-653E-467A-82BC-D4AE513460B7}">
      <formula1>J1</formula1>
      <formula2>J2</formula2>
    </dataValidation>
    <dataValidation type="date" allowBlank="1" showInputMessage="1" showErrorMessage="1" sqref="J1" xr:uid="{E47FDC61-4970-4686-9F4C-A5999369865B}">
      <formula1>J1</formula1>
      <formula2>J2</formula2>
    </dataValidation>
  </dataValidations>
  <pageMargins left="0.511811023622047" right="0.511811023622047" top="0.74803149606299202" bottom="0.74803149606299202" header="0.31496062992126" footer="0.31496062992126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view="pageBreakPreview" zoomScaleNormal="70" zoomScaleSheetLayoutView="100" workbookViewId="0">
      <selection activeCell="C3" sqref="C3"/>
    </sheetView>
  </sheetViews>
  <sheetFormatPr defaultColWidth="9" defaultRowHeight="14.25"/>
  <cols>
    <col min="1" max="1" width="9" style="6"/>
    <col min="2" max="2" width="34.875" style="6" customWidth="1"/>
    <col min="3" max="4" width="14.625" style="6" customWidth="1"/>
    <col min="5" max="6" width="22.625" style="6" customWidth="1"/>
    <col min="7" max="7" width="21.5" style="6" customWidth="1"/>
    <col min="8" max="8" width="24.75" style="31" customWidth="1"/>
    <col min="9" max="9" width="24.75" style="6" customWidth="1"/>
    <col min="10" max="10" width="11.125" style="6" hidden="1" customWidth="1"/>
    <col min="11" max="11" width="9" style="6"/>
    <col min="12" max="12" width="10.875" style="6" customWidth="1"/>
    <col min="13" max="16384" width="9" style="6"/>
  </cols>
  <sheetData>
    <row r="1" spans="1:10" ht="45.75" customHeight="1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0">
        <v>45870</v>
      </c>
    </row>
    <row r="2" spans="1:10" ht="45.75" customHeight="1">
      <c r="A2" s="26"/>
      <c r="B2" s="43" t="s">
        <v>35</v>
      </c>
      <c r="C2" s="43"/>
      <c r="D2" s="43"/>
      <c r="E2" s="43"/>
      <c r="G2" s="48" t="s">
        <v>19</v>
      </c>
      <c r="H2" s="49"/>
      <c r="I2" s="49"/>
      <c r="J2" s="40">
        <v>46022</v>
      </c>
    </row>
    <row r="3" spans="1:10" ht="45.75" customHeight="1">
      <c r="A3" s="26"/>
      <c r="B3" s="4" t="s">
        <v>4</v>
      </c>
      <c r="C3" s="5"/>
      <c r="G3" s="50" t="s">
        <v>20</v>
      </c>
      <c r="H3" s="50"/>
      <c r="I3" s="50"/>
      <c r="J3" s="16"/>
    </row>
    <row r="4" spans="1:10" ht="45.75" customHeight="1">
      <c r="A4" s="26"/>
      <c r="B4" s="43" t="s">
        <v>28</v>
      </c>
      <c r="C4" s="43"/>
      <c r="D4" s="43"/>
      <c r="E4" s="43"/>
      <c r="G4" s="2"/>
      <c r="H4" s="1" t="s">
        <v>0</v>
      </c>
      <c r="I4" s="1" t="s">
        <v>1</v>
      </c>
    </row>
    <row r="5" spans="1:10" ht="45.75" customHeight="1">
      <c r="A5" s="26"/>
      <c r="B5" s="4" t="s">
        <v>5</v>
      </c>
      <c r="C5" s="8"/>
      <c r="D5" s="7"/>
      <c r="E5" s="7"/>
      <c r="F5" s="7"/>
      <c r="G5" s="38" t="s">
        <v>29</v>
      </c>
      <c r="H5" s="3"/>
      <c r="I5" s="3"/>
    </row>
    <row r="6" spans="1:10" ht="30.75" customHeight="1">
      <c r="B6" s="27" t="s">
        <v>7</v>
      </c>
      <c r="C6" s="28">
        <v>1.26</v>
      </c>
      <c r="D6" s="29" t="s">
        <v>8</v>
      </c>
      <c r="F6" s="17"/>
      <c r="G6" s="38" t="s">
        <v>30</v>
      </c>
      <c r="H6" s="3"/>
      <c r="I6" s="3"/>
    </row>
    <row r="7" spans="1:10" ht="36" customHeight="1">
      <c r="B7" s="4" t="s">
        <v>9</v>
      </c>
      <c r="C7" s="18">
        <v>100</v>
      </c>
      <c r="G7" s="38" t="s">
        <v>31</v>
      </c>
      <c r="H7" s="3"/>
      <c r="I7" s="3"/>
    </row>
    <row r="8" spans="1:10" ht="36" customHeight="1">
      <c r="G8" s="38" t="s">
        <v>32</v>
      </c>
      <c r="H8" s="3"/>
      <c r="I8" s="3"/>
    </row>
    <row r="9" spans="1:10" ht="36" customHeight="1">
      <c r="B9" s="34"/>
      <c r="C9" s="14"/>
      <c r="G9" s="38" t="s">
        <v>33</v>
      </c>
      <c r="H9" s="3"/>
      <c r="I9" s="3"/>
    </row>
    <row r="10" spans="1:10" ht="36" hidden="1" customHeight="1">
      <c r="G10" s="1" t="s">
        <v>2</v>
      </c>
      <c r="H10" s="3"/>
      <c r="I10" s="3"/>
    </row>
    <row r="11" spans="1:10" ht="36" hidden="1" customHeight="1">
      <c r="B11" s="7"/>
      <c r="C11" s="7"/>
      <c r="D11" s="7"/>
      <c r="E11" s="7"/>
      <c r="F11" s="7"/>
      <c r="G11" s="1" t="s">
        <v>27</v>
      </c>
      <c r="H11" s="3"/>
      <c r="I11" s="3"/>
    </row>
    <row r="12" spans="1:10" ht="42" customHeight="1">
      <c r="B12" s="43" t="s">
        <v>21</v>
      </c>
      <c r="C12" s="43"/>
      <c r="D12" s="43"/>
      <c r="E12" s="43"/>
      <c r="F12" s="43"/>
      <c r="G12" s="31"/>
      <c r="H12" s="34"/>
      <c r="I12" s="21"/>
    </row>
    <row r="13" spans="1:10" ht="9.75" customHeight="1"/>
    <row r="14" spans="1:10" ht="75" customHeight="1">
      <c r="B14" s="19"/>
      <c r="C14" s="20" t="s">
        <v>10</v>
      </c>
      <c r="D14" s="20" t="s">
        <v>11</v>
      </c>
      <c r="E14" s="35" t="s">
        <v>22</v>
      </c>
      <c r="F14" s="35" t="s">
        <v>23</v>
      </c>
      <c r="G14" s="35" t="s">
        <v>24</v>
      </c>
    </row>
    <row r="15" spans="1:10" ht="17.25" customHeight="1">
      <c r="B15" s="20" t="s">
        <v>29</v>
      </c>
      <c r="C15" s="22"/>
      <c r="D15" s="22"/>
      <c r="E15" s="36">
        <f>D15-C15</f>
        <v>0</v>
      </c>
      <c r="F15" s="36">
        <f>IF(AND(C15=H5,D15=I5),(D15-C15)/2,IF(AND(H5=0,I5=0),D15-C15,IF(AND(C15&lt;H5,D15=I5),(H5-C15)+(D15-H5)/2,IF(AND(C15=H5,D15&lt;I5),(D15-C15)/2,IF(AND(C15&gt;H5,D15=I5),(D15-C15)/2,IF(AND(C15=H5,D15&gt;I5),(I5-C15)/2+D15-I5,IF(AND(C15&gt;H5,D15&lt;I5),(D15-C15)/2,IF(AND(C15&lt;H5,D15&gt;I5),(H5-C15+D15-I5)+(I5-H5)/2,"Pls input reading correctly"))))))))</f>
        <v>0</v>
      </c>
      <c r="G15" s="10">
        <f>ROUNDUP(F15*C6,0)</f>
        <v>0</v>
      </c>
      <c r="H15" s="30"/>
    </row>
    <row r="16" spans="1:10" ht="17.25" customHeight="1">
      <c r="B16" s="20" t="s">
        <v>30</v>
      </c>
      <c r="C16" s="22"/>
      <c r="D16" s="22"/>
      <c r="E16" s="36">
        <f>D16-C16</f>
        <v>0</v>
      </c>
      <c r="F16" s="36">
        <f>IF(AND(C16=H6,D16=I6),(D16-C16)/2,IF(AND(H6=0,I6=0),D16-C16,IF(AND(C16&lt;H6,D16=I6),(H6-C16)+(D16-H6)/2,IF(AND(C16=H6,D16&lt;I6),(D16-C16)/2,IF(AND(C16&gt;H6,D16=I6),(D16-C16)/2,IF(AND(C16=H6,D16&gt;I6),(I6-C16)/2+D16-I6,IF(AND(C16&gt;H6,D16&lt;I6),(D16-C16)/2,IF(AND(C16&lt;H6,D16&gt;I6),(H6-C16+D16-I6)+(I6-H6)/2,"Pls input reading correctly"))))))))</f>
        <v>0</v>
      </c>
      <c r="G16" s="10">
        <f>ROUNDUP(F16*C6,0)</f>
        <v>0</v>
      </c>
      <c r="H16" s="30"/>
    </row>
    <row r="17" spans="2:9" ht="17.25" customHeight="1">
      <c r="B17" s="20" t="s">
        <v>31</v>
      </c>
      <c r="C17" s="22"/>
      <c r="D17" s="22"/>
      <c r="E17" s="36">
        <f t="shared" ref="E17:E19" si="0">D17-C17</f>
        <v>0</v>
      </c>
      <c r="F17" s="36">
        <f t="shared" ref="F17:F19" si="1">IF(AND(C17=H7,D17=I7),(D17-C17)/2,IF(AND(H7=0,I7=0),D17-C17,IF(AND(C17&lt;H7,D17=I7),(H7-C17)+(D17-H7)/2,IF(AND(C17=H7,D17&lt;I7),(D17-C17)/2,IF(AND(C17&gt;H7,D17=I7),(D17-C17)/2,IF(AND(C17=H7,D17&gt;I7),(I7-C17)/2+D17-I7,IF(AND(C17&gt;H7,D17&lt;I7),(D17-C17)/2,IF(AND(C17&lt;H7,D17&gt;I7),(H7-C17+D17-I7)+(I7-H7)/2,"Pls input reading correctly"))))))))</f>
        <v>0</v>
      </c>
      <c r="G17" s="10">
        <f>ROUNDUP(F17*C6,0)</f>
        <v>0</v>
      </c>
      <c r="H17" s="30"/>
    </row>
    <row r="18" spans="2:9" ht="17.25" customHeight="1">
      <c r="B18" s="20" t="s">
        <v>32</v>
      </c>
      <c r="C18" s="22"/>
      <c r="D18" s="22"/>
      <c r="E18" s="36">
        <f t="shared" si="0"/>
        <v>0</v>
      </c>
      <c r="F18" s="36">
        <f t="shared" si="1"/>
        <v>0</v>
      </c>
      <c r="G18" s="10">
        <f>ROUNDUP(F18*C6,0)</f>
        <v>0</v>
      </c>
      <c r="H18" s="30"/>
    </row>
    <row r="19" spans="2:9" ht="17.25" customHeight="1">
      <c r="B19" s="20" t="s">
        <v>33</v>
      </c>
      <c r="C19" s="22"/>
      <c r="D19" s="22"/>
      <c r="E19" s="36">
        <f t="shared" si="0"/>
        <v>0</v>
      </c>
      <c r="F19" s="36">
        <f t="shared" si="1"/>
        <v>0</v>
      </c>
      <c r="G19" s="10">
        <f>ROUNDUP(F19*C6,0)</f>
        <v>0</v>
      </c>
      <c r="H19" s="30"/>
    </row>
    <row r="20" spans="2:9" ht="33" customHeight="1">
      <c r="B20" s="47" t="s">
        <v>6</v>
      </c>
      <c r="C20" s="47"/>
      <c r="D20" s="9">
        <f>IF($C$3=0,0,MONTH($C$5)-MONTH($C$3)+1)</f>
        <v>0</v>
      </c>
      <c r="E20" s="45" t="str">
        <f>"(F) "&amp;D20&amp;"個月的免費額度 Free quota of "&amp;D20&amp;" month(s):"</f>
        <v>(F) 0個月的免費額度 Free quota of 0 month(s):</v>
      </c>
      <c r="F20" s="45"/>
      <c r="G20" s="10">
        <f>-(C7*D20)</f>
        <v>0</v>
      </c>
      <c r="H20" s="30"/>
    </row>
    <row r="21" spans="2:9" ht="33" customHeight="1">
      <c r="B21" s="45" t="str">
        <f>"總應付電量 Total Payable Elect. Unit:"&amp;ROUND(SUM(F15:F19)-IF(SUM(G15:G19)&lt;=-G20,SUM(F15:F19),-G20/C6),1)&amp;"，總電費 (澳門元) Total Electricity Fee (MOP):"</f>
        <v>總應付電量 Total Payable Elect. Unit:0，總電費 (澳門元) Total Electricity Fee (MOP):</v>
      </c>
      <c r="C21" s="45"/>
      <c r="D21" s="45"/>
      <c r="E21" s="45"/>
      <c r="F21" s="45"/>
      <c r="G21" s="15" t="str">
        <f>IF(OR(C3="",C5=""),"請輸入入住日期及退宿日期",IF(-G20&gt;=SUM(G15:G19),0,SUM(G15:G19)+G20))</f>
        <v>請輸入入住日期及退宿日期</v>
      </c>
      <c r="H21" s="30"/>
    </row>
    <row r="22" spans="2:9" s="23" customFormat="1" ht="33" customHeight="1">
      <c r="B22" s="11"/>
      <c r="C22" s="11"/>
      <c r="D22" s="12"/>
      <c r="E22" s="13"/>
      <c r="F22" s="13"/>
      <c r="G22" s="14"/>
      <c r="H22" s="30"/>
    </row>
    <row r="23" spans="2:9" ht="75" hidden="1" customHeight="1">
      <c r="B23" s="19"/>
      <c r="C23" s="20" t="s">
        <v>10</v>
      </c>
      <c r="D23" s="20" t="s">
        <v>11</v>
      </c>
      <c r="E23" s="35" t="s">
        <v>22</v>
      </c>
      <c r="F23" s="35" t="s">
        <v>23</v>
      </c>
      <c r="G23" s="35" t="s">
        <v>24</v>
      </c>
      <c r="H23" s="34"/>
      <c r="I23" s="21"/>
    </row>
    <row r="24" spans="2:9" ht="17.25" hidden="1" customHeight="1">
      <c r="B24" s="20" t="s">
        <v>14</v>
      </c>
      <c r="C24" s="22"/>
      <c r="D24" s="22"/>
      <c r="E24" s="36">
        <f>D24-C24</f>
        <v>0</v>
      </c>
      <c r="F24" s="36">
        <f>IF(AND(C24=H10,D24=I10),(D24-C24)/2,IF(AND(H10=0,I10=0),D24-C24,IF(AND(C24&lt;H10,D24=I10),(H10-C24)+(D24-H10)/2,IF(AND(C24=H10,D24&lt;I10),(D24-C24)/2,IF(AND(C24&gt;H10,D24=I10),(D24-C24)/2,IF(AND(C24=H10,D24&gt;I10),(I10-C24)/2+D24-I10,IF(AND(C24&gt;H10,D24&lt;I10),(D24-C24)/2,IF(AND(C24&lt;H10,D24&gt;I10),(H10-C24+D24-I10)+(I10-H10)/2,"Pls input reading correctly"))))))))</f>
        <v>0</v>
      </c>
      <c r="G24" s="10">
        <f>ROUNDUP(F24*$C$6,0)</f>
        <v>0</v>
      </c>
      <c r="H24" s="30"/>
    </row>
    <row r="25" spans="2:9" ht="17.25" hidden="1" customHeight="1">
      <c r="B25" s="20" t="s">
        <v>26</v>
      </c>
      <c r="C25" s="22"/>
      <c r="D25" s="22"/>
      <c r="E25" s="36">
        <f t="shared" ref="E25" si="2">D25-C25</f>
        <v>0</v>
      </c>
      <c r="F25" s="36">
        <f>IF(AND(C25=H11,D25=I11),(D25-C25)/2,IF(AND(H11=0,I11=0),D25-C25,IF(AND(C25&lt;H11,D25=I11),(H11-C25)+(D25-H11)/2,IF(AND(C25=H11,D25&lt;I11),(D25-C25)/2,IF(AND(C25&gt;H11,D25=I11),(D25-C25)/2,IF(AND(C25=H11,D25&gt;I11),(I11-C25)/2+D25-I11,IF(AND(C25&gt;H11,D25&lt;I11),(D25-C25)/2,IF(AND(C25&lt;H11,D25&gt;I11),(H11-C25+D25-I11)+(I11-H11)/2,"Pls input reading correctly"))))))))</f>
        <v>0</v>
      </c>
      <c r="G25" s="10">
        <f>ROUNDUP(F25*$C$6,0)</f>
        <v>0</v>
      </c>
      <c r="H25" s="30"/>
    </row>
    <row r="26" spans="2:9" ht="33" hidden="1" customHeight="1">
      <c r="B26" s="45" t="s">
        <v>25</v>
      </c>
      <c r="C26" s="45"/>
      <c r="D26" s="45"/>
      <c r="E26" s="45"/>
      <c r="F26" s="45"/>
      <c r="G26" s="10" t="e">
        <f>IF(OR(MONTH(C3)&lt;6,MONTH(C3)=6),-100,0)+IF(C5&lt;#REF!,0,IF(OR(C5=J3,C5&lt;J3),-80,-100))</f>
        <v>#REF!</v>
      </c>
      <c r="H26" s="30"/>
    </row>
    <row r="27" spans="2:9" ht="33" hidden="1" customHeight="1">
      <c r="B27" s="45" t="e">
        <f>"總應付電量 Total Payable Elect. Unit:"&amp;ROUND(SUM(F24:F25)-IF(SUM(G24:G25)&lt;=-G26,SUM(F24:F25),-G26/C6),1)&amp;"，總電費 (澳門元) Total Electricity Fee (MOP):"</f>
        <v>#REF!</v>
      </c>
      <c r="C27" s="45"/>
      <c r="D27" s="45"/>
      <c r="E27" s="45"/>
      <c r="F27" s="45"/>
      <c r="G27" s="15" t="str">
        <f>IF(OR(C3="",C5=""),"請輸入入住日期及退宿日期",IF(-G26&gt;=SUM(G24:G25),0,SUM(G24:G25)+G26))</f>
        <v>請輸入入住日期及退宿日期</v>
      </c>
      <c r="H27" s="30"/>
    </row>
    <row r="28" spans="2:9" ht="17.25" customHeight="1">
      <c r="B28" s="24" t="s">
        <v>15</v>
      </c>
      <c r="C28" s="25"/>
      <c r="D28" s="25"/>
      <c r="E28" s="25"/>
      <c r="F28" s="25"/>
      <c r="G28" s="25"/>
    </row>
    <row r="29" spans="2:9">
      <c r="B29" s="6" t="s">
        <v>16</v>
      </c>
    </row>
    <row r="30" spans="2:9">
      <c r="B30" s="6" t="s">
        <v>17</v>
      </c>
    </row>
  </sheetData>
  <sheetProtection algorithmName="SHA-512" hashValue="tluXpOZJgnozbOq8XjcIplGR0lE+9vJ23sFkX9prXaAa9mYyDMHYEJlZEvtHW4pFeD410cqWm7MQIV0zDuDgXA==" saltValue="sbOiceU7MCRNsr7qPqvy5Q==" spinCount="100000" sheet="1" selectLockedCells="1"/>
  <mergeCells count="11">
    <mergeCell ref="G2:I2"/>
    <mergeCell ref="G3:I3"/>
    <mergeCell ref="A1:I1"/>
    <mergeCell ref="B27:F27"/>
    <mergeCell ref="B12:F12"/>
    <mergeCell ref="B2:E2"/>
    <mergeCell ref="B4:E4"/>
    <mergeCell ref="B21:F21"/>
    <mergeCell ref="B26:F26"/>
    <mergeCell ref="B20:C20"/>
    <mergeCell ref="E20:F20"/>
  </mergeCells>
  <phoneticPr fontId="10" type="noConversion"/>
  <dataValidations count="3">
    <dataValidation type="date" allowBlank="1" showInputMessage="1" showErrorMessage="1" sqref="J1" xr:uid="{0103527C-1F59-401B-B690-05DE67DB3DB4}">
      <formula1>J1</formula1>
      <formula2>J2</formula2>
    </dataValidation>
    <dataValidation type="date" allowBlank="1" showInputMessage="1" showErrorMessage="1" sqref="C5" xr:uid="{00000000-0002-0000-0200-000000000000}">
      <formula1>J1</formula1>
      <formula2>J2</formula2>
    </dataValidation>
    <dataValidation type="date" allowBlank="1" showInputMessage="1" showErrorMessage="1" sqref="C3" xr:uid="{BFE3C45F-9AC0-4D4C-BF6C-2687F083AE34}">
      <formula1>J1</formula1>
      <formula2>J2</formula2>
    </dataValidation>
  </dataValidations>
  <pageMargins left="0.511811023622047" right="0.511811023622047" top="0.74803149606299202" bottom="0.74803149606299202" header="0.31496062992126" footer="0.31496062992126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套房 Suite</vt:lpstr>
      <vt:lpstr>單人房 Single Room</vt:lpstr>
      <vt:lpstr>雙人套房 Shared Suite</vt:lpstr>
      <vt:lpstr>雙人房 Shared Room </vt:lpstr>
      <vt:lpstr>'單人房 Single Room'!Print_Area</vt:lpstr>
      <vt:lpstr>'套房 Suite'!Print_Area</vt:lpstr>
      <vt:lpstr>'雙人套房 Shared Suite'!Print_Area</vt:lpstr>
      <vt:lpstr>'雙人房 Shared Room '!Print_Area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</dc:creator>
  <cp:lastModifiedBy>dorisiong</cp:lastModifiedBy>
  <cp:lastPrinted>2026-01-21T09:41:49Z</cp:lastPrinted>
  <dcterms:created xsi:type="dcterms:W3CDTF">2020-05-05T03:13:00Z</dcterms:created>
  <dcterms:modified xsi:type="dcterms:W3CDTF">2026-01-28T02:00:12Z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